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28590" windowHeight="10365"/>
  </bookViews>
  <sheets>
    <sheet name="6" sheetId="1" r:id="rId1"/>
  </sheets>
  <definedNames>
    <definedName name="_xlnm.Print_Titles" localSheetId="0">'6'!$12:$12</definedName>
    <definedName name="_xlnm.Print_Area" localSheetId="0">'6'!$A$1:$H$208</definedName>
  </definedNames>
  <calcPr calcId="145621"/>
</workbook>
</file>

<file path=xl/calcChain.xml><?xml version="1.0" encoding="utf-8"?>
<calcChain xmlns="http://schemas.openxmlformats.org/spreadsheetml/2006/main">
  <c r="C139" i="1" l="1"/>
  <c r="C206" i="1" l="1"/>
  <c r="C207" i="1"/>
  <c r="C102" i="1" l="1"/>
  <c r="C88" i="1" l="1"/>
  <c r="C23" i="1"/>
  <c r="C17" i="1"/>
  <c r="C184" i="1" l="1"/>
  <c r="C101" i="1"/>
  <c r="C97" i="1"/>
  <c r="C46" i="1"/>
  <c r="C167" i="1" l="1"/>
  <c r="C116" i="1"/>
  <c r="F171" i="1"/>
  <c r="F205" i="1" l="1"/>
  <c r="E205" i="1"/>
  <c r="D204" i="1"/>
  <c r="F204" i="1" s="1"/>
  <c r="C204" i="1"/>
  <c r="E204" i="1" s="1"/>
  <c r="F203" i="1"/>
  <c r="E203" i="1"/>
  <c r="D202" i="1"/>
  <c r="F202" i="1" s="1"/>
  <c r="C202" i="1"/>
  <c r="E202" i="1" s="1"/>
  <c r="F201" i="1"/>
  <c r="E201" i="1"/>
  <c r="D200" i="1"/>
  <c r="F200" i="1" s="1"/>
  <c r="C200" i="1"/>
  <c r="E200" i="1" s="1"/>
  <c r="F199" i="1"/>
  <c r="E199" i="1"/>
  <c r="D198" i="1"/>
  <c r="F198" i="1" s="1"/>
  <c r="C198" i="1"/>
  <c r="E198" i="1" s="1"/>
  <c r="F197" i="1"/>
  <c r="E197" i="1"/>
  <c r="D196" i="1"/>
  <c r="C196" i="1"/>
  <c r="E196" i="1" s="1"/>
  <c r="F195" i="1"/>
  <c r="E195" i="1"/>
  <c r="D194" i="1"/>
  <c r="F194" i="1" s="1"/>
  <c r="C194" i="1"/>
  <c r="E194" i="1" s="1"/>
  <c r="D193" i="1"/>
  <c r="C193" i="1"/>
  <c r="E193" i="1" s="1"/>
  <c r="F192" i="1"/>
  <c r="E192" i="1"/>
  <c r="D191" i="1"/>
  <c r="F191" i="1" s="1"/>
  <c r="E191" i="1"/>
  <c r="F190" i="1"/>
  <c r="E190" i="1"/>
  <c r="D189" i="1"/>
  <c r="F189" i="1" s="1"/>
  <c r="E189" i="1"/>
  <c r="F188" i="1"/>
  <c r="E188" i="1"/>
  <c r="D187" i="1"/>
  <c r="F187" i="1" s="1"/>
  <c r="F186" i="1"/>
  <c r="E186" i="1"/>
  <c r="D185" i="1"/>
  <c r="F185" i="1" s="1"/>
  <c r="E185" i="1"/>
  <c r="F184" i="1"/>
  <c r="E184" i="1"/>
  <c r="D183" i="1"/>
  <c r="F183" i="1" s="1"/>
  <c r="C183" i="1"/>
  <c r="E183" i="1" s="1"/>
  <c r="F182" i="1"/>
  <c r="E182" i="1"/>
  <c r="E181" i="1"/>
  <c r="D181" i="1"/>
  <c r="F181" i="1" s="1"/>
  <c r="F178" i="1"/>
  <c r="E178" i="1"/>
  <c r="F177" i="1"/>
  <c r="E177" i="1"/>
  <c r="F176" i="1"/>
  <c r="F175" i="1"/>
  <c r="F174" i="1"/>
  <c r="E174" i="1"/>
  <c r="F173" i="1"/>
  <c r="E173" i="1"/>
  <c r="F172" i="1"/>
  <c r="E172" i="1"/>
  <c r="F170" i="1"/>
  <c r="E170" i="1"/>
  <c r="F169" i="1"/>
  <c r="E169" i="1"/>
  <c r="F168" i="1"/>
  <c r="E168" i="1"/>
  <c r="D167" i="1"/>
  <c r="F167" i="1" s="1"/>
  <c r="E167" i="1"/>
  <c r="D166" i="1"/>
  <c r="C166" i="1"/>
  <c r="E166" i="1" s="1"/>
  <c r="F165" i="1"/>
  <c r="E165" i="1"/>
  <c r="D164" i="1"/>
  <c r="F164" i="1" s="1"/>
  <c r="C164" i="1"/>
  <c r="E164" i="1" s="1"/>
  <c r="F163" i="1"/>
  <c r="E163" i="1"/>
  <c r="D162" i="1"/>
  <c r="F162" i="1" s="1"/>
  <c r="C162" i="1"/>
  <c r="E162" i="1" s="1"/>
  <c r="F161" i="1"/>
  <c r="E161" i="1"/>
  <c r="D160" i="1"/>
  <c r="F160" i="1" s="1"/>
  <c r="C160" i="1"/>
  <c r="E160" i="1" s="1"/>
  <c r="F159" i="1"/>
  <c r="E159" i="1"/>
  <c r="D158" i="1"/>
  <c r="F158" i="1" s="1"/>
  <c r="C158" i="1"/>
  <c r="F157" i="1"/>
  <c r="E157" i="1"/>
  <c r="D156" i="1"/>
  <c r="C156" i="1"/>
  <c r="E156" i="1" s="1"/>
  <c r="F155" i="1"/>
  <c r="E155" i="1"/>
  <c r="D154" i="1"/>
  <c r="F154" i="1" s="1"/>
  <c r="C154" i="1"/>
  <c r="E154" i="1" s="1"/>
  <c r="F153" i="1"/>
  <c r="E153" i="1"/>
  <c r="D152" i="1"/>
  <c r="F152" i="1" s="1"/>
  <c r="C152" i="1"/>
  <c r="E152" i="1" s="1"/>
  <c r="D151" i="1"/>
  <c r="L151" i="1" s="1"/>
  <c r="F149" i="1"/>
  <c r="E149" i="1"/>
  <c r="F146" i="1"/>
  <c r="E146" i="1"/>
  <c r="F144" i="1"/>
  <c r="E144" i="1"/>
  <c r="F143" i="1"/>
  <c r="E143" i="1"/>
  <c r="F142" i="1"/>
  <c r="E142" i="1"/>
  <c r="F141" i="1"/>
  <c r="E141" i="1"/>
  <c r="F140" i="1"/>
  <c r="E140" i="1"/>
  <c r="D139" i="1"/>
  <c r="E139" i="1"/>
  <c r="D138" i="1"/>
  <c r="D136" i="1"/>
  <c r="C136" i="1"/>
  <c r="F135" i="1"/>
  <c r="E135" i="1"/>
  <c r="D134" i="1"/>
  <c r="C134" i="1"/>
  <c r="E134" i="1" s="1"/>
  <c r="F133" i="1"/>
  <c r="E133" i="1"/>
  <c r="D132" i="1"/>
  <c r="C132" i="1"/>
  <c r="E132" i="1" s="1"/>
  <c r="F131" i="1"/>
  <c r="E131" i="1"/>
  <c r="D130" i="1"/>
  <c r="C130" i="1"/>
  <c r="E130" i="1" s="1"/>
  <c r="D129" i="1"/>
  <c r="C129" i="1"/>
  <c r="E129" i="1" s="1"/>
  <c r="F128" i="1"/>
  <c r="E128" i="1"/>
  <c r="D127" i="1"/>
  <c r="C127" i="1"/>
  <c r="E127" i="1" s="1"/>
  <c r="D126" i="1"/>
  <c r="C126" i="1"/>
  <c r="E126" i="1" s="1"/>
  <c r="F125" i="1"/>
  <c r="E125" i="1"/>
  <c r="D124" i="1"/>
  <c r="C124" i="1"/>
  <c r="E124" i="1" s="1"/>
  <c r="F123" i="1"/>
  <c r="E123" i="1"/>
  <c r="D122" i="1"/>
  <c r="C122" i="1"/>
  <c r="E122" i="1" s="1"/>
  <c r="F121" i="1"/>
  <c r="E121" i="1"/>
  <c r="D120" i="1"/>
  <c r="C120" i="1"/>
  <c r="E120" i="1" s="1"/>
  <c r="F119" i="1"/>
  <c r="E119" i="1"/>
  <c r="D118" i="1"/>
  <c r="C118" i="1"/>
  <c r="E118" i="1" s="1"/>
  <c r="E116" i="1"/>
  <c r="D115" i="1"/>
  <c r="C115" i="1"/>
  <c r="F113" i="1"/>
  <c r="E113" i="1"/>
  <c r="D112" i="1"/>
  <c r="C112" i="1"/>
  <c r="E112" i="1" s="1"/>
  <c r="F111" i="1"/>
  <c r="E111" i="1"/>
  <c r="D110" i="1"/>
  <c r="C110" i="1"/>
  <c r="E110" i="1" s="1"/>
  <c r="L109" i="1"/>
  <c r="K109" i="1"/>
  <c r="F109" i="1"/>
  <c r="E109" i="1"/>
  <c r="D108" i="1"/>
  <c r="C108" i="1"/>
  <c r="D107" i="1"/>
  <c r="I106" i="1"/>
  <c r="H106" i="1"/>
  <c r="G106" i="1"/>
  <c r="G107" i="1" s="1"/>
  <c r="G108" i="1" s="1"/>
  <c r="F104" i="1"/>
  <c r="E104" i="1"/>
  <c r="D103" i="1"/>
  <c r="C103" i="1"/>
  <c r="E103" i="1" s="1"/>
  <c r="D102" i="1"/>
  <c r="F102" i="1" s="1"/>
  <c r="E102" i="1"/>
  <c r="D100" i="1"/>
  <c r="C91" i="1"/>
  <c r="D90" i="1"/>
  <c r="D84" i="1"/>
  <c r="C84" i="1"/>
  <c r="C83" i="1" s="1"/>
  <c r="F82" i="1"/>
  <c r="E82" i="1"/>
  <c r="D81" i="1"/>
  <c r="C81" i="1"/>
  <c r="E81" i="1" s="1"/>
  <c r="D80" i="1"/>
  <c r="D78" i="1"/>
  <c r="C78" i="1"/>
  <c r="F77" i="1"/>
  <c r="E77" i="1"/>
  <c r="D76" i="1"/>
  <c r="D75" i="1" s="1"/>
  <c r="D71" i="1" s="1"/>
  <c r="C76" i="1"/>
  <c r="E76" i="1" s="1"/>
  <c r="C75" i="1"/>
  <c r="E75" i="1" s="1"/>
  <c r="F74" i="1"/>
  <c r="E74" i="1"/>
  <c r="D73" i="1"/>
  <c r="C73" i="1"/>
  <c r="E73" i="1" s="1"/>
  <c r="D72" i="1"/>
  <c r="C72" i="1"/>
  <c r="E72" i="1" s="1"/>
  <c r="F70" i="1"/>
  <c r="E70" i="1"/>
  <c r="D69" i="1"/>
  <c r="C69" i="1"/>
  <c r="D68" i="1"/>
  <c r="C68" i="1"/>
  <c r="E68" i="1" s="1"/>
  <c r="D67" i="1"/>
  <c r="F63" i="1"/>
  <c r="D62" i="1"/>
  <c r="C62" i="1"/>
  <c r="E62" i="1" s="1"/>
  <c r="D61" i="1"/>
  <c r="F60" i="1"/>
  <c r="E60" i="1"/>
  <c r="D59" i="1"/>
  <c r="C59" i="1"/>
  <c r="E59" i="1" s="1"/>
  <c r="D57" i="1"/>
  <c r="D56" i="1" s="1"/>
  <c r="C57" i="1"/>
  <c r="F55" i="1"/>
  <c r="E55" i="1"/>
  <c r="D54" i="1"/>
  <c r="C54" i="1"/>
  <c r="E54" i="1" s="1"/>
  <c r="F51" i="1"/>
  <c r="E51" i="1"/>
  <c r="F50" i="1"/>
  <c r="E50" i="1"/>
  <c r="D49" i="1"/>
  <c r="D48" i="1" s="1"/>
  <c r="C49" i="1"/>
  <c r="E49" i="1" s="1"/>
  <c r="F47" i="1"/>
  <c r="E47" i="1"/>
  <c r="D46" i="1"/>
  <c r="F46" i="1" s="1"/>
  <c r="E46" i="1"/>
  <c r="F44" i="1"/>
  <c r="E44" i="1"/>
  <c r="D43" i="1"/>
  <c r="C43" i="1"/>
  <c r="E43" i="1" s="1"/>
  <c r="D42" i="1"/>
  <c r="F41" i="1"/>
  <c r="E41" i="1"/>
  <c r="E40" i="1"/>
  <c r="D40" i="1"/>
  <c r="F40" i="1" s="1"/>
  <c r="C39" i="1"/>
  <c r="E39" i="1" s="1"/>
  <c r="C36" i="1"/>
  <c r="F35" i="1"/>
  <c r="D34" i="1"/>
  <c r="C34" i="1"/>
  <c r="E34" i="1" s="1"/>
  <c r="D33" i="1"/>
  <c r="D32" i="1" s="1"/>
  <c r="C32" i="1"/>
  <c r="E32" i="1" s="1"/>
  <c r="F31" i="1"/>
  <c r="E31" i="1"/>
  <c r="F30" i="1"/>
  <c r="E30" i="1"/>
  <c r="F29" i="1"/>
  <c r="E29" i="1"/>
  <c r="D28" i="1"/>
  <c r="C28" i="1"/>
  <c r="E28" i="1" s="1"/>
  <c r="D26" i="1"/>
  <c r="D23" i="1" s="1"/>
  <c r="D22" i="1" s="1"/>
  <c r="C22" i="1"/>
  <c r="F21" i="1"/>
  <c r="E21" i="1"/>
  <c r="F20" i="1"/>
  <c r="E20" i="1"/>
  <c r="F19" i="1"/>
  <c r="E19" i="1"/>
  <c r="F18" i="1"/>
  <c r="E18" i="1"/>
  <c r="D17" i="1"/>
  <c r="D16" i="1" s="1"/>
  <c r="E17" i="1"/>
  <c r="H14" i="1"/>
  <c r="E187" i="1" l="1"/>
  <c r="C151" i="1"/>
  <c r="C67" i="1"/>
  <c r="E67" i="1" s="1"/>
  <c r="C48" i="1"/>
  <c r="E48" i="1" s="1"/>
  <c r="D45" i="1"/>
  <c r="E108" i="1"/>
  <c r="C107" i="1"/>
  <c r="E107" i="1" s="1"/>
  <c r="C80" i="1"/>
  <c r="E80" i="1" s="1"/>
  <c r="D83" i="1"/>
  <c r="F103" i="1"/>
  <c r="D39" i="1"/>
  <c r="D38" i="1" s="1"/>
  <c r="E158" i="1"/>
  <c r="K151" i="1"/>
  <c r="C38" i="1"/>
  <c r="E38" i="1" s="1"/>
  <c r="F39" i="1"/>
  <c r="C61" i="1"/>
  <c r="E61" i="1" s="1"/>
  <c r="F54" i="1"/>
  <c r="C56" i="1"/>
  <c r="F56" i="1" s="1"/>
  <c r="D53" i="1"/>
  <c r="F59" i="1"/>
  <c r="F75" i="1"/>
  <c r="F76" i="1"/>
  <c r="F156" i="1"/>
  <c r="F67" i="1"/>
  <c r="F68" i="1"/>
  <c r="D114" i="1"/>
  <c r="D106" i="1" s="1"/>
  <c r="D105" i="1" s="1"/>
  <c r="I107" i="1" s="1"/>
  <c r="I108" i="1" s="1"/>
  <c r="F62" i="1"/>
  <c r="F49" i="1"/>
  <c r="F34" i="1"/>
  <c r="C27" i="1"/>
  <c r="E27" i="1" s="1"/>
  <c r="F28" i="1"/>
  <c r="C16" i="1"/>
  <c r="E16" i="1" s="1"/>
  <c r="F17" i="1"/>
  <c r="E115" i="1"/>
  <c r="C71" i="1"/>
  <c r="E71" i="1" s="1"/>
  <c r="F110" i="1"/>
  <c r="F112" i="1"/>
  <c r="F120" i="1"/>
  <c r="F122" i="1"/>
  <c r="F124" i="1"/>
  <c r="F129" i="1"/>
  <c r="F130" i="1"/>
  <c r="C42" i="1"/>
  <c r="F42" i="1" s="1"/>
  <c r="F43" i="1"/>
  <c r="F126" i="1"/>
  <c r="F127" i="1"/>
  <c r="F132" i="1"/>
  <c r="F134" i="1"/>
  <c r="F72" i="1"/>
  <c r="F73" i="1"/>
  <c r="F80" i="1"/>
  <c r="F81" i="1"/>
  <c r="F193" i="1"/>
  <c r="F196" i="1"/>
  <c r="F166" i="1"/>
  <c r="C138" i="1"/>
  <c r="F139" i="1"/>
  <c r="F118" i="1"/>
  <c r="F115" i="1"/>
  <c r="F107" i="1"/>
  <c r="F108" i="1"/>
  <c r="F32" i="1"/>
  <c r="D27" i="1"/>
  <c r="F116" i="1"/>
  <c r="E138" i="1" l="1"/>
  <c r="C114" i="1"/>
  <c r="F48" i="1"/>
  <c r="C45" i="1"/>
  <c r="D52" i="1"/>
  <c r="F38" i="1"/>
  <c r="E151" i="1"/>
  <c r="F61" i="1"/>
  <c r="E56" i="1"/>
  <c r="C53" i="1"/>
  <c r="C106" i="1"/>
  <c r="C105" i="1" s="1"/>
  <c r="F16" i="1"/>
  <c r="F151" i="1"/>
  <c r="F71" i="1"/>
  <c r="E42" i="1"/>
  <c r="C15" i="1"/>
  <c r="E15" i="1" s="1"/>
  <c r="E114" i="1"/>
  <c r="F138" i="1"/>
  <c r="F106" i="1"/>
  <c r="F27" i="1"/>
  <c r="D15" i="1"/>
  <c r="E45" i="1" l="1"/>
  <c r="F45" i="1"/>
  <c r="E53" i="1"/>
  <c r="F53" i="1"/>
  <c r="C52" i="1"/>
  <c r="E106" i="1"/>
  <c r="F114" i="1"/>
  <c r="H107" i="1"/>
  <c r="H108" i="1" s="1"/>
  <c r="F15" i="1"/>
  <c r="D14" i="1"/>
  <c r="F52" i="1" l="1"/>
  <c r="E52" i="1"/>
  <c r="C14" i="1"/>
  <c r="E14" i="1" s="1"/>
  <c r="F105" i="1"/>
  <c r="E105" i="1"/>
  <c r="D13" i="1"/>
  <c r="F14" i="1" l="1"/>
  <c r="C13" i="1"/>
  <c r="E13" i="1" s="1"/>
  <c r="F13" i="1" l="1"/>
</calcChain>
</file>

<file path=xl/sharedStrings.xml><?xml version="1.0" encoding="utf-8"?>
<sst xmlns="http://schemas.openxmlformats.org/spreadsheetml/2006/main" count="373" uniqueCount="362">
  <si>
    <t>(тыс. рублей)</t>
  </si>
  <si>
    <t xml:space="preserve">Код дохода </t>
  </si>
  <si>
    <t>Наименование показателя</t>
  </si>
  <si>
    <t>Сумма , тыс.рублей</t>
  </si>
  <si>
    <t>Темп роста доходов, %</t>
  </si>
  <si>
    <t>Сумма</t>
  </si>
  <si>
    <t>2014г к 2013г</t>
  </si>
  <si>
    <t>2015г к 2014г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</si>
  <si>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</si>
  <si>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</si>
  <si>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</si>
  <si>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</si>
  <si>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</si>
  <si>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</si>
  <si>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</si>
  <si>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</si>
  <si>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</si>
  <si>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</si>
  <si>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</si>
  <si>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</si>
  <si>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</si>
  <si>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</si>
  <si>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</si>
  <si>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</si>
  <si>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</si>
  <si>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</si>
  <si>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</si>
  <si>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</si>
  <si>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</si>
  <si>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</si>
  <si>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</si>
  <si>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</si>
  <si>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</si>
  <si>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</si>
  <si>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</si>
  <si>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</si>
  <si>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</si>
  <si>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</si>
  <si>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</si>
  <si>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</si>
  <si>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</si>
  <si>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</si>
  <si>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</si>
  <si>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</si>
  <si>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</si>
  <si>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</si>
  <si>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</si>
  <si>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</si>
  <si>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</si>
  <si>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</si>
  <si>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</si>
  <si>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</si>
  <si>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</si>
  <si>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</si>
  <si>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</si>
  <si>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</si>
  <si>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</si>
  <si>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</si>
  <si>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</si>
  <si>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</si>
  <si>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</si>
  <si>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182  1  06  02020  02  0000  110</t>
  </si>
  <si>
    <t>Налог на имущество организаций по имуществу, входящему в Единую систему газоснабжения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</si>
  <si>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</si>
  <si>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</si>
  <si>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</si>
  <si>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</si>
  <si>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</si>
  <si>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</si>
  <si>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</si>
  <si>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</si>
  <si>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</si>
  <si>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</si>
  <si>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</si>
  <si>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</si>
  <si>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</si>
  <si>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</si>
  <si>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</si>
  <si>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</si>
  <si>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</si>
  <si>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</si>
  <si>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</si>
  <si>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</si>
  <si>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</si>
  <si>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</si>
  <si>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</si>
  <si>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</si>
  <si>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</si>
  <si>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</si>
  <si>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</si>
  <si>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</si>
  <si>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</si>
  <si>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</si>
  <si>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</si>
  <si>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</si>
  <si>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</si>
  <si>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</si>
  <si>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</si>
  <si>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</si>
  <si>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</si>
  <si>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</si>
  <si>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</si>
  <si>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</si>
  <si>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</si>
  <si>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</si>
  <si>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</si>
  <si>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</si>
  <si>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</si>
  <si>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</si>
  <si>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</si>
  <si>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</si>
  <si>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</si>
  <si>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</si>
  <si>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</si>
  <si>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</si>
  <si>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</si>
  <si>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</si>
  <si>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</si>
  <si>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800 1  13  01995  05  0000  130</t>
  </si>
  <si>
    <t>Прочие доходы от оказания платных услуг (работ) получателями средств бюджетов муниципальных районов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</si>
  <si>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</si>
  <si>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</si>
  <si>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</si>
  <si>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</si>
  <si>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</si>
  <si>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</si>
  <si>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</si>
  <si>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</si>
  <si>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</si>
  <si>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</si>
  <si>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</si>
  <si>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</si>
  <si>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</si>
  <si>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</si>
  <si>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</si>
  <si>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</si>
  <si>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</si>
  <si>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</si>
  <si>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</si>
  <si>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</si>
  <si>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</si>
  <si>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</si>
  <si>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</si>
  <si>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</si>
  <si>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</si>
  <si>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</si>
  <si>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</si>
  <si>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</si>
  <si>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</si>
  <si>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</si>
  <si>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</si>
  <si>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</si>
  <si>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</si>
  <si>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</si>
  <si>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</si>
  <si>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</si>
  <si>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</si>
  <si>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</si>
  <si>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000  1  16  25000  00  0000  140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</si>
  <si>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</si>
  <si>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000  1 16  25010  01  0000  140</t>
  </si>
  <si>
    <t>Денежные взыскания (штрафы) за нарушение законодательства Российской Федерации о недрах</t>
  </si>
  <si>
    <t>000  1 16  25050  01  0000  140</t>
  </si>
  <si>
    <t>Денежные взыскания (штрафы) за нарушение законодательства в области охраны окружающей среды</t>
  </si>
  <si>
    <t>000  1 16  25060  01  0000  140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</si>
  <si>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</si>
  <si>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</si>
  <si>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</si>
  <si>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</si>
  <si>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</si>
  <si>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092 1  16  32000  05  0000  140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</si>
  <si>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</si>
  <si>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</si>
  <si>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</si>
  <si>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</si>
  <si>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</si>
  <si>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</si>
  <si>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000  1  17  05000  00  0000  180</t>
  </si>
  <si>
    <t>Прочие неналоговые доходы</t>
  </si>
  <si>
    <t>092  1  17  05050  05  0000  180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</si>
  <si>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</si>
  <si>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</si>
  <si>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</si>
  <si>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</si>
  <si>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</si>
  <si>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000  2  02  10000  00  0000  151</t>
  </si>
  <si>
    <t>Дотации бюджетам субъектов Российской Федерации и муниципальных образований</t>
  </si>
  <si>
    <t>000  2  02  15001  00  0000  151</t>
  </si>
  <si>
    <t>Дотации на выравнивание бюджетной обеспеченности</t>
  </si>
  <si>
    <t>092  2  02  15001  05  0000  151</t>
  </si>
  <si>
    <t>Дотации бюджетам муниципальных районов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</si>
  <si>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</si>
  <si>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</si>
  <si>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092  2  02  01003  05  0000  151</t>
  </si>
  <si>
    <t>Дотации бюджетам муниципальных районов на поддержку мер по обеспечению сбалансированности бюджетов</t>
  </si>
  <si>
    <t>000  2  02  01999  00  0000  151</t>
  </si>
  <si>
    <t>Прочие дотации</t>
  </si>
  <si>
    <t>092  2  02  01999  05  0000  151</t>
  </si>
  <si>
    <t>Прочие дотации бюджетам муниципальных районов</t>
  </si>
  <si>
    <t>000  2  02  20000  00  0000  151</t>
  </si>
  <si>
    <t>Субсидии бюджетам субъектов Российской Федерации и муниципальных образований (межбюджетные субсидии)</t>
  </si>
  <si>
    <t>000  2  02  20051  00  0000  151</t>
  </si>
  <si>
    <t>Субсидии бюджетам на реализацию федеральных целевых программ</t>
  </si>
  <si>
    <t>092   2 02 20051 05 0000 151</t>
  </si>
  <si>
    <t>Субсидии бюджетам муниципальных районов на реализацию федеральных целевых программ</t>
  </si>
  <si>
    <t>000  2  02  25064  00  0000  151</t>
  </si>
  <si>
    <t xml:space="preserve"> 092  2 02  25064  05  0000 151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</si>
  <si>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</si>
  <si>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000  2  02  02077  00  0000  151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</si>
  <si>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</si>
  <si>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092  2  02  02077  05  0000  151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</si>
  <si>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</si>
  <si>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000  2  02  02080  00  0000  151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</si>
  <si>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</si>
  <si>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</si>
  <si>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</si>
  <si>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000  2  02  02085  00  0000  151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</si>
  <si>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</si>
  <si>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</si>
  <si>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</si>
  <si>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000  2  02  02088  00  0000  151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</si>
  <si>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</si>
  <si>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</si>
  <si>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</si>
  <si>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</si>
  <si>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000  2  02  02089  00  0000  151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</si>
  <si>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</si>
  <si>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</si>
  <si>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</si>
  <si>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</si>
  <si>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</si>
  <si>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000  2  02  02145  00  0000  151</t>
  </si>
  <si>
    <t>Субсидии бюджетам на модернизацию региональных систем общего образования</t>
  </si>
  <si>
    <t>092  2  02  02145  05  0000  151</t>
  </si>
  <si>
    <t>Субсидии бюджетам муниципальных районов на модернизацию региональных систем общего образования</t>
  </si>
  <si>
    <t>000  2  02  02150  00  0000  151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</si>
  <si>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</si>
  <si>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092  2  02  02150  05  0000  151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</si>
  <si>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</si>
  <si>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000  2  02  02204  00  0000  151</t>
  </si>
  <si>
    <t>Субсидии бюджетам на модернизацию региональных систем дошкольного образования</t>
  </si>
  <si>
    <t>092  2  02  02204  05  0000  151</t>
  </si>
  <si>
    <t>Субсидии бюджетам муниципальных районов на модернизацию региональных систем дошкольного  образования</t>
  </si>
  <si>
    <t>000  2  02  29999  00  0000  151</t>
  </si>
  <si>
    <t>Прочие субсидии</t>
  </si>
  <si>
    <t>092  2  02  29999  05  0000  151</t>
  </si>
  <si>
    <t>Прочие субсидии бюджетам муниципальных районов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</si>
  <si>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</si>
  <si>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</si>
  <si>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</si>
  <si>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</si>
  <si>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</si>
  <si>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Субсидии на софинансирование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 (через Министерство экономического развития и туризма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</si>
  <si>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 (через Министерство образования, науки и молодежной политики Республики Алтай)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</si>
  <si>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 (через Министерство регионального развития Республики Алтай)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</si>
  <si>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муниципальной собственности  (через Министерство регионального развития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</si>
  <si>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</si>
  <si>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000  2  02  30000  00  0000  151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</si>
  <si>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</si>
  <si>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</si>
  <si>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</si>
  <si>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</si>
  <si>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</si>
  <si>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</si>
  <si>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</si>
  <si>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</si>
  <si>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</si>
  <si>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</si>
  <si>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</si>
  <si>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</si>
  <si>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</si>
  <si>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</si>
  <si>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</si>
  <si>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</si>
  <si>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</si>
  <si>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</si>
  <si>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</si>
  <si>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</si>
  <si>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</si>
  <si>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</si>
  <si>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</si>
  <si>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</si>
  <si>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</si>
  <si>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</si>
  <si>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</si>
  <si>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</si>
  <si>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</si>
  <si>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000  2  02  30024  00  0000  151</t>
  </si>
  <si>
    <t xml:space="preserve">Субвенции местным бюджетам на выполнение передаваемых полномочий субъектов Российской Федерации </t>
  </si>
  <si>
    <t>092  2  02  30024  05  0000  151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</si>
  <si>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</si>
  <si>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</si>
  <si>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</si>
  <si>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</si>
  <si>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</si>
  <si>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</si>
  <si>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</si>
  <si>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</si>
  <si>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</si>
  <si>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</si>
  <si>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</si>
  <si>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</si>
  <si>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</si>
  <si>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</si>
  <si>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092  2  02  03026  05  0000  151</t>
  </si>
  <si>
    <t>000  2  02  03027  00  0000  151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</si>
  <si>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</si>
  <si>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</si>
  <si>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000  2  02  30029  00  0000  151</t>
  </si>
  <si>
    <t>092  2  02  30029  05  0000  151</t>
  </si>
  <si>
    <t>000  2  02  35118  00  0000  151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</si>
  <si>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</si>
  <si>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092  2  02  35118  05  0000  151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</si>
  <si>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</si>
  <si>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000  2  02 35134  00  0000  151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</si>
  <si>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</si>
  <si>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092  2  02  35134  05  0000  151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</si>
  <si>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</si>
  <si>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000  2  02 35135  00  0000  151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</si>
  <si>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</si>
  <si>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092  2  02 35135  05  0000  151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</si>
  <si>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</si>
  <si>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000  2  02  40000  00  0000  151</t>
  </si>
  <si>
    <t>Иные межбюджетные трансферты</t>
  </si>
  <si>
    <t>000  2  02  04029  00  0000  151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</si>
  <si>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</si>
  <si>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</si>
  <si>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</si>
  <si>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000  2  02  40014  00  0000  151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</si>
  <si>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</si>
  <si>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</si>
  <si>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</si>
  <si>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000  2  02  04999  00  0000  151</t>
  </si>
  <si>
    <t>Прочие межбюджетные трансферты, передаваемые бюджетам</t>
  </si>
  <si>
    <t>092  2  02  04999  05  0000  151</t>
  </si>
  <si>
    <t>Прочие межбюджетные трансферты, передаваемые бюджетам муниципальных районов</t>
  </si>
  <si>
    <t>000  2  07  00000  00  0000  180</t>
  </si>
  <si>
    <t>ПРОЧИЕ БЕЗВОЗМЕЗДНЫЕ ПОСТУПЛЕНИЯ</t>
  </si>
  <si>
    <t>810  2  07  05000  05  0000  180</t>
  </si>
  <si>
    <t>Прочие безвозмездные поступления в бюджеты муниципальных районов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</si>
  <si>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</si>
  <si>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</si>
  <si>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</si>
  <si>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</si>
  <si>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</si>
  <si>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</si>
  <si>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</si>
  <si>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</si>
  <si>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Объем поступлений доходов в бюджет муниципального образования "Онгудайский район" на 2018 год</t>
  </si>
  <si>
    <t xml:space="preserve">Субсидия на реализацию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(через Министерство сельского хозяйства Республики Алтай) </t>
  </si>
  <si>
    <t>Субсидия бюджетамна государственную поддержку малого и среднего предпринимательства, включая крестьянские (фермерские) хозяйства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</si>
  <si>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</si>
  <si>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 (через Министерство регионального развития Республики Алтай)</t>
  </si>
  <si>
    <t xml:space="preserve"> </t>
  </si>
  <si>
    <t>188  1  16  08010  01  0000  140</t>
  </si>
  <si>
    <t>000  1  16  35030  00  0000  140</t>
  </si>
  <si>
    <t>Прочие 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</si>
  <si>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среде, подлежащие зачислению в бюджеты муниципальных районов</t>
  </si>
  <si>
    <t>188  1  16  30030  00  0000  140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</si>
  <si>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</si>
  <si>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</si>
  <si>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Приложение 6
к  решению  «О бюджете 
муниципального образования "Онгудайский район" на 2018год  и на плановый период 2019-2020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</si>
</sst>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6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20" fillId="0" borderId="0">
      <alignment vertical="top"/>
    </xf>
    <xf numFmtId="0" fontId="18" fillId="0" borderId="0"/>
    <xf numFmtId="43" fontId="2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43" fontId="2" fillId="0" borderId="0" xfId="2" applyFont="1" applyAlignment="1">
      <alignment horizontal="center" vertical="center"/>
    </xf>
    <xf numFmtId="0" fontId="4" fillId="0" borderId="0" xfId="0" applyFont="1" applyFill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2" borderId="4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43" fontId="2" fillId="2" borderId="4" xfId="2" applyNumberFormat="1" applyFont="1" applyFill="1" applyBorder="1" applyAlignment="1">
      <alignment horizontal="left"/>
    </xf>
    <xf numFmtId="164" fontId="2" fillId="2" borderId="4" xfId="0" applyNumberFormat="1" applyFont="1" applyFill="1" applyBorder="1"/>
    <xf numFmtId="164" fontId="2" fillId="0" borderId="4" xfId="0" applyNumberFormat="1" applyFont="1" applyBorder="1"/>
    <xf numFmtId="43" fontId="2" fillId="0" borderId="0" xfId="0" applyNumberFormat="1" applyFont="1"/>
    <xf numFmtId="43" fontId="2" fillId="2" borderId="4" xfId="2" applyFont="1" applyFill="1" applyBorder="1" applyAlignment="1">
      <alignment horizontal="left"/>
    </xf>
    <xf numFmtId="165" fontId="2" fillId="0" borderId="0" xfId="0" applyNumberFormat="1" applyFont="1"/>
    <xf numFmtId="2" fontId="2" fillId="0" borderId="0" xfId="0" applyNumberFormat="1" applyFont="1"/>
    <xf numFmtId="43" fontId="2" fillId="2" borderId="4" xfId="2" applyFont="1" applyFill="1" applyBorder="1" applyAlignment="1">
      <alignment horizontal="center"/>
    </xf>
    <xf numFmtId="0" fontId="2" fillId="0" borderId="4" xfId="0" applyFont="1" applyBorder="1"/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3" fontId="12" fillId="2" borderId="0" xfId="0" applyNumberFormat="1" applyFont="1" applyFill="1"/>
    <xf numFmtId="0" fontId="13" fillId="2" borderId="0" xfId="0" applyFont="1" applyFill="1"/>
    <xf numFmtId="43" fontId="13" fillId="0" borderId="0" xfId="0" applyNumberFormat="1" applyFont="1"/>
    <xf numFmtId="0" fontId="13" fillId="0" borderId="0" xfId="0" applyFont="1"/>
    <xf numFmtId="43" fontId="4" fillId="2" borderId="0" xfId="0" applyNumberFormat="1" applyFont="1" applyFill="1"/>
    <xf numFmtId="49" fontId="15" fillId="2" borderId="4" xfId="0" applyNumberFormat="1" applyFont="1" applyFill="1" applyBorder="1" applyAlignment="1">
      <alignment horizontal="center"/>
    </xf>
    <xf numFmtId="49" fontId="16" fillId="2" borderId="4" xfId="3" applyNumberFormat="1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vertical="center" wrapText="1"/>
    </xf>
    <xf numFmtId="0" fontId="17" fillId="0" borderId="7" xfId="0" applyNumberFormat="1" applyFont="1" applyFill="1" applyBorder="1" applyAlignment="1">
      <alignment horizontal="justify" vertical="center" wrapText="1"/>
    </xf>
    <xf numFmtId="164" fontId="4" fillId="0" borderId="7" xfId="1" applyNumberFormat="1" applyFont="1" applyFill="1" applyBorder="1" applyAlignment="1">
      <alignment horizontal="right" vertical="center" wrapText="1"/>
    </xf>
    <xf numFmtId="0" fontId="15" fillId="0" borderId="0" xfId="0" applyFont="1"/>
    <xf numFmtId="0" fontId="17" fillId="0" borderId="4" xfId="0" applyFont="1" applyFill="1" applyBorder="1" applyAlignment="1">
      <alignment horizontal="justify" vertical="center" wrapText="1"/>
    </xf>
    <xf numFmtId="164" fontId="4" fillId="0" borderId="4" xfId="1" applyNumberFormat="1" applyFont="1" applyFill="1" applyBorder="1" applyAlignment="1">
      <alignment horizontal="right" vertical="center" wrapText="1"/>
    </xf>
    <xf numFmtId="0" fontId="17" fillId="0" borderId="4" xfId="0" applyNumberFormat="1" applyFont="1" applyFill="1" applyBorder="1" applyAlignment="1">
      <alignment horizontal="justify" vertical="center" wrapText="1"/>
    </xf>
    <xf numFmtId="43" fontId="15" fillId="0" borderId="0" xfId="0" applyNumberFormat="1" applyFont="1"/>
    <xf numFmtId="0" fontId="3" fillId="0" borderId="4" xfId="0" applyNumberFormat="1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/>
    <xf numFmtId="4" fontId="2" fillId="2" borderId="4" xfId="0" applyNumberFormat="1" applyFont="1" applyFill="1" applyBorder="1" applyAlignment="1"/>
    <xf numFmtId="43" fontId="2" fillId="0" borderId="4" xfId="2" applyFont="1" applyFill="1" applyBorder="1" applyAlignment="1">
      <alignment horizontal="left"/>
    </xf>
    <xf numFmtId="0" fontId="15" fillId="0" borderId="4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/>
    <xf numFmtId="164" fontId="2" fillId="2" borderId="0" xfId="0" applyNumberFormat="1" applyFont="1" applyFill="1" applyBorder="1"/>
    <xf numFmtId="164" fontId="2" fillId="0" borderId="0" xfId="0" applyNumberFormat="1" applyFont="1" applyBorder="1"/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/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</cellXfs>
  <cellStyles count="16">
    <cellStyle name="Обычный" xfId="0" builtinId="0"/>
    <cellStyle name="Обычный 10" xfId="4"/>
    <cellStyle name="Обычный 12" xfId="5"/>
    <cellStyle name="Обычный 16" xfId="6"/>
    <cellStyle name="Обычный 17" xfId="7"/>
    <cellStyle name="Обычный 18 2" xfId="8"/>
    <cellStyle name="Обычный 18 2 2" xfId="9"/>
    <cellStyle name="Обычный 2 2 2" xfId="10"/>
    <cellStyle name="Обычный 23" xfId="11"/>
    <cellStyle name="Обычный 3 31" xfId="12"/>
    <cellStyle name="Обычный 3 33" xfId="13"/>
    <cellStyle name="Обычный 5" xfId="14"/>
    <cellStyle name="Обычный 7" xfId="3"/>
    <cellStyle name="Финансовый" xfId="1" builtinId="3"/>
    <cellStyle name="Финансовый 13" xfId="2"/>
    <cellStyle name="Финансовый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tabSelected="1" view="pageBreakPreview" zoomScale="60" zoomScaleNormal="100" workbookViewId="0">
      <selection activeCell="A5" sqref="A5:D6"/>
    </sheetView>
  </sheetViews>
  <sheetFormatPr defaultRowHeight="15.75" x14ac:dyDescent="0.25"/>
  <cols>
    <col min="1" max="1" width="33.140625" style="15" customWidth="1"/>
    <col min="2" max="2" width="56.5703125" style="16" customWidth="1"/>
    <col min="3" max="3" width="31.140625" style="6" customWidth="1"/>
    <col min="4" max="4" width="21.140625" style="6" hidden="1" customWidth="1"/>
    <col min="5" max="5" width="17.5703125" style="6" hidden="1" customWidth="1"/>
    <col min="6" max="6" width="15.42578125" style="6" hidden="1" customWidth="1"/>
    <col min="7" max="7" width="13.85546875" style="6" hidden="1" customWidth="1"/>
    <col min="8" max="8" width="13" style="6" hidden="1" customWidth="1"/>
    <col min="9" max="9" width="11.28515625" style="6" hidden="1" customWidth="1"/>
    <col min="10" max="10" width="0" style="6" hidden="1" customWidth="1"/>
    <col min="11" max="11" width="14.85546875" style="6" bestFit="1" customWidth="1"/>
    <col min="12" max="12" width="16.28515625" style="6" customWidth="1"/>
    <col min="13" max="254" width="9.140625" style="6"/>
    <col min="255" max="255" width="33.140625" style="6" customWidth="1"/>
    <col min="256" max="256" width="50.42578125" style="6" customWidth="1"/>
    <col min="257" max="257" width="0" style="6" hidden="1" customWidth="1"/>
    <col min="258" max="258" width="16.7109375" style="6" customWidth="1"/>
    <col min="259" max="259" width="19.85546875" style="6" customWidth="1"/>
    <col min="260" max="260" width="21.140625" style="6" customWidth="1"/>
    <col min="261" max="266" width="0" style="6" hidden="1" customWidth="1"/>
    <col min="267" max="267" width="14.85546875" style="6" bestFit="1" customWidth="1"/>
    <col min="268" max="268" width="16.28515625" style="6" customWidth="1"/>
    <col min="269" max="510" width="9.140625" style="6"/>
    <col min="511" max="511" width="33.140625" style="6" customWidth="1"/>
    <col min="512" max="512" width="50.42578125" style="6" customWidth="1"/>
    <col min="513" max="513" width="0" style="6" hidden="1" customWidth="1"/>
    <col min="514" max="514" width="16.7109375" style="6" customWidth="1"/>
    <col min="515" max="515" width="19.85546875" style="6" customWidth="1"/>
    <col min="516" max="516" width="21.140625" style="6" customWidth="1"/>
    <col min="517" max="522" width="0" style="6" hidden="1" customWidth="1"/>
    <col min="523" max="523" width="14.85546875" style="6" bestFit="1" customWidth="1"/>
    <col min="524" max="524" width="16.28515625" style="6" customWidth="1"/>
    <col min="525" max="766" width="9.140625" style="6"/>
    <col min="767" max="767" width="33.140625" style="6" customWidth="1"/>
    <col min="768" max="768" width="50.42578125" style="6" customWidth="1"/>
    <col min="769" max="769" width="0" style="6" hidden="1" customWidth="1"/>
    <col min="770" max="770" width="16.7109375" style="6" customWidth="1"/>
    <col min="771" max="771" width="19.85546875" style="6" customWidth="1"/>
    <col min="772" max="772" width="21.140625" style="6" customWidth="1"/>
    <col min="773" max="778" width="0" style="6" hidden="1" customWidth="1"/>
    <col min="779" max="779" width="14.85546875" style="6" bestFit="1" customWidth="1"/>
    <col min="780" max="780" width="16.28515625" style="6" customWidth="1"/>
    <col min="781" max="1022" width="9.140625" style="6"/>
    <col min="1023" max="1023" width="33.140625" style="6" customWidth="1"/>
    <col min="1024" max="1024" width="50.42578125" style="6" customWidth="1"/>
    <col min="1025" max="1025" width="0" style="6" hidden="1" customWidth="1"/>
    <col min="1026" max="1026" width="16.7109375" style="6" customWidth="1"/>
    <col min="1027" max="1027" width="19.85546875" style="6" customWidth="1"/>
    <col min="1028" max="1028" width="21.140625" style="6" customWidth="1"/>
    <col min="1029" max="1034" width="0" style="6" hidden="1" customWidth="1"/>
    <col min="1035" max="1035" width="14.85546875" style="6" bestFit="1" customWidth="1"/>
    <col min="1036" max="1036" width="16.28515625" style="6" customWidth="1"/>
    <col min="1037" max="1278" width="9.140625" style="6"/>
    <col min="1279" max="1279" width="33.140625" style="6" customWidth="1"/>
    <col min="1280" max="1280" width="50.42578125" style="6" customWidth="1"/>
    <col min="1281" max="1281" width="0" style="6" hidden="1" customWidth="1"/>
    <col min="1282" max="1282" width="16.7109375" style="6" customWidth="1"/>
    <col min="1283" max="1283" width="19.85546875" style="6" customWidth="1"/>
    <col min="1284" max="1284" width="21.140625" style="6" customWidth="1"/>
    <col min="1285" max="1290" width="0" style="6" hidden="1" customWidth="1"/>
    <col min="1291" max="1291" width="14.85546875" style="6" bestFit="1" customWidth="1"/>
    <col min="1292" max="1292" width="16.28515625" style="6" customWidth="1"/>
    <col min="1293" max="1534" width="9.140625" style="6"/>
    <col min="1535" max="1535" width="33.140625" style="6" customWidth="1"/>
    <col min="1536" max="1536" width="50.42578125" style="6" customWidth="1"/>
    <col min="1537" max="1537" width="0" style="6" hidden="1" customWidth="1"/>
    <col min="1538" max="1538" width="16.7109375" style="6" customWidth="1"/>
    <col min="1539" max="1539" width="19.85546875" style="6" customWidth="1"/>
    <col min="1540" max="1540" width="21.140625" style="6" customWidth="1"/>
    <col min="1541" max="1546" width="0" style="6" hidden="1" customWidth="1"/>
    <col min="1547" max="1547" width="14.85546875" style="6" bestFit="1" customWidth="1"/>
    <col min="1548" max="1548" width="16.28515625" style="6" customWidth="1"/>
    <col min="1549" max="1790" width="9.140625" style="6"/>
    <col min="1791" max="1791" width="33.140625" style="6" customWidth="1"/>
    <col min="1792" max="1792" width="50.42578125" style="6" customWidth="1"/>
    <col min="1793" max="1793" width="0" style="6" hidden="1" customWidth="1"/>
    <col min="1794" max="1794" width="16.7109375" style="6" customWidth="1"/>
    <col min="1795" max="1795" width="19.85546875" style="6" customWidth="1"/>
    <col min="1796" max="1796" width="21.140625" style="6" customWidth="1"/>
    <col min="1797" max="1802" width="0" style="6" hidden="1" customWidth="1"/>
    <col min="1803" max="1803" width="14.85546875" style="6" bestFit="1" customWidth="1"/>
    <col min="1804" max="1804" width="16.28515625" style="6" customWidth="1"/>
    <col min="1805" max="2046" width="9.140625" style="6"/>
    <col min="2047" max="2047" width="33.140625" style="6" customWidth="1"/>
    <col min="2048" max="2048" width="50.42578125" style="6" customWidth="1"/>
    <col min="2049" max="2049" width="0" style="6" hidden="1" customWidth="1"/>
    <col min="2050" max="2050" width="16.7109375" style="6" customWidth="1"/>
    <col min="2051" max="2051" width="19.85546875" style="6" customWidth="1"/>
    <col min="2052" max="2052" width="21.140625" style="6" customWidth="1"/>
    <col min="2053" max="2058" width="0" style="6" hidden="1" customWidth="1"/>
    <col min="2059" max="2059" width="14.85546875" style="6" bestFit="1" customWidth="1"/>
    <col min="2060" max="2060" width="16.28515625" style="6" customWidth="1"/>
    <col min="2061" max="2302" width="9.140625" style="6"/>
    <col min="2303" max="2303" width="33.140625" style="6" customWidth="1"/>
    <col min="2304" max="2304" width="50.42578125" style="6" customWidth="1"/>
    <col min="2305" max="2305" width="0" style="6" hidden="1" customWidth="1"/>
    <col min="2306" max="2306" width="16.7109375" style="6" customWidth="1"/>
    <col min="2307" max="2307" width="19.85546875" style="6" customWidth="1"/>
    <col min="2308" max="2308" width="21.140625" style="6" customWidth="1"/>
    <col min="2309" max="2314" width="0" style="6" hidden="1" customWidth="1"/>
    <col min="2315" max="2315" width="14.85546875" style="6" bestFit="1" customWidth="1"/>
    <col min="2316" max="2316" width="16.28515625" style="6" customWidth="1"/>
    <col min="2317" max="2558" width="9.140625" style="6"/>
    <col min="2559" max="2559" width="33.140625" style="6" customWidth="1"/>
    <col min="2560" max="2560" width="50.42578125" style="6" customWidth="1"/>
    <col min="2561" max="2561" width="0" style="6" hidden="1" customWidth="1"/>
    <col min="2562" max="2562" width="16.7109375" style="6" customWidth="1"/>
    <col min="2563" max="2563" width="19.85546875" style="6" customWidth="1"/>
    <col min="2564" max="2564" width="21.140625" style="6" customWidth="1"/>
    <col min="2565" max="2570" width="0" style="6" hidden="1" customWidth="1"/>
    <col min="2571" max="2571" width="14.85546875" style="6" bestFit="1" customWidth="1"/>
    <col min="2572" max="2572" width="16.28515625" style="6" customWidth="1"/>
    <col min="2573" max="2814" width="9.140625" style="6"/>
    <col min="2815" max="2815" width="33.140625" style="6" customWidth="1"/>
    <col min="2816" max="2816" width="50.42578125" style="6" customWidth="1"/>
    <col min="2817" max="2817" width="0" style="6" hidden="1" customWidth="1"/>
    <col min="2818" max="2818" width="16.7109375" style="6" customWidth="1"/>
    <col min="2819" max="2819" width="19.85546875" style="6" customWidth="1"/>
    <col min="2820" max="2820" width="21.140625" style="6" customWidth="1"/>
    <col min="2821" max="2826" width="0" style="6" hidden="1" customWidth="1"/>
    <col min="2827" max="2827" width="14.85546875" style="6" bestFit="1" customWidth="1"/>
    <col min="2828" max="2828" width="16.28515625" style="6" customWidth="1"/>
    <col min="2829" max="3070" width="9.140625" style="6"/>
    <col min="3071" max="3071" width="33.140625" style="6" customWidth="1"/>
    <col min="3072" max="3072" width="50.42578125" style="6" customWidth="1"/>
    <col min="3073" max="3073" width="0" style="6" hidden="1" customWidth="1"/>
    <col min="3074" max="3074" width="16.7109375" style="6" customWidth="1"/>
    <col min="3075" max="3075" width="19.85546875" style="6" customWidth="1"/>
    <col min="3076" max="3076" width="21.140625" style="6" customWidth="1"/>
    <col min="3077" max="3082" width="0" style="6" hidden="1" customWidth="1"/>
    <col min="3083" max="3083" width="14.85546875" style="6" bestFit="1" customWidth="1"/>
    <col min="3084" max="3084" width="16.28515625" style="6" customWidth="1"/>
    <col min="3085" max="3326" width="9.140625" style="6"/>
    <col min="3327" max="3327" width="33.140625" style="6" customWidth="1"/>
    <col min="3328" max="3328" width="50.42578125" style="6" customWidth="1"/>
    <col min="3329" max="3329" width="0" style="6" hidden="1" customWidth="1"/>
    <col min="3330" max="3330" width="16.7109375" style="6" customWidth="1"/>
    <col min="3331" max="3331" width="19.85546875" style="6" customWidth="1"/>
    <col min="3332" max="3332" width="21.140625" style="6" customWidth="1"/>
    <col min="3333" max="3338" width="0" style="6" hidden="1" customWidth="1"/>
    <col min="3339" max="3339" width="14.85546875" style="6" bestFit="1" customWidth="1"/>
    <col min="3340" max="3340" width="16.28515625" style="6" customWidth="1"/>
    <col min="3341" max="3582" width="9.140625" style="6"/>
    <col min="3583" max="3583" width="33.140625" style="6" customWidth="1"/>
    <col min="3584" max="3584" width="50.42578125" style="6" customWidth="1"/>
    <col min="3585" max="3585" width="0" style="6" hidden="1" customWidth="1"/>
    <col min="3586" max="3586" width="16.7109375" style="6" customWidth="1"/>
    <col min="3587" max="3587" width="19.85546875" style="6" customWidth="1"/>
    <col min="3588" max="3588" width="21.140625" style="6" customWidth="1"/>
    <col min="3589" max="3594" width="0" style="6" hidden="1" customWidth="1"/>
    <col min="3595" max="3595" width="14.85546875" style="6" bestFit="1" customWidth="1"/>
    <col min="3596" max="3596" width="16.28515625" style="6" customWidth="1"/>
    <col min="3597" max="3838" width="9.140625" style="6"/>
    <col min="3839" max="3839" width="33.140625" style="6" customWidth="1"/>
    <col min="3840" max="3840" width="50.42578125" style="6" customWidth="1"/>
    <col min="3841" max="3841" width="0" style="6" hidden="1" customWidth="1"/>
    <col min="3842" max="3842" width="16.7109375" style="6" customWidth="1"/>
    <col min="3843" max="3843" width="19.85546875" style="6" customWidth="1"/>
    <col min="3844" max="3844" width="21.140625" style="6" customWidth="1"/>
    <col min="3845" max="3850" width="0" style="6" hidden="1" customWidth="1"/>
    <col min="3851" max="3851" width="14.85546875" style="6" bestFit="1" customWidth="1"/>
    <col min="3852" max="3852" width="16.28515625" style="6" customWidth="1"/>
    <col min="3853" max="4094" width="9.140625" style="6"/>
    <col min="4095" max="4095" width="33.140625" style="6" customWidth="1"/>
    <col min="4096" max="4096" width="50.42578125" style="6" customWidth="1"/>
    <col min="4097" max="4097" width="0" style="6" hidden="1" customWidth="1"/>
    <col min="4098" max="4098" width="16.7109375" style="6" customWidth="1"/>
    <col min="4099" max="4099" width="19.85546875" style="6" customWidth="1"/>
    <col min="4100" max="4100" width="21.140625" style="6" customWidth="1"/>
    <col min="4101" max="4106" width="0" style="6" hidden="1" customWidth="1"/>
    <col min="4107" max="4107" width="14.85546875" style="6" bestFit="1" customWidth="1"/>
    <col min="4108" max="4108" width="16.28515625" style="6" customWidth="1"/>
    <col min="4109" max="4350" width="9.140625" style="6"/>
    <col min="4351" max="4351" width="33.140625" style="6" customWidth="1"/>
    <col min="4352" max="4352" width="50.42578125" style="6" customWidth="1"/>
    <col min="4353" max="4353" width="0" style="6" hidden="1" customWidth="1"/>
    <col min="4354" max="4354" width="16.7109375" style="6" customWidth="1"/>
    <col min="4355" max="4355" width="19.85546875" style="6" customWidth="1"/>
    <col min="4356" max="4356" width="21.140625" style="6" customWidth="1"/>
    <col min="4357" max="4362" width="0" style="6" hidden="1" customWidth="1"/>
    <col min="4363" max="4363" width="14.85546875" style="6" bestFit="1" customWidth="1"/>
    <col min="4364" max="4364" width="16.28515625" style="6" customWidth="1"/>
    <col min="4365" max="4606" width="9.140625" style="6"/>
    <col min="4607" max="4607" width="33.140625" style="6" customWidth="1"/>
    <col min="4608" max="4608" width="50.42578125" style="6" customWidth="1"/>
    <col min="4609" max="4609" width="0" style="6" hidden="1" customWidth="1"/>
    <col min="4610" max="4610" width="16.7109375" style="6" customWidth="1"/>
    <col min="4611" max="4611" width="19.85546875" style="6" customWidth="1"/>
    <col min="4612" max="4612" width="21.140625" style="6" customWidth="1"/>
    <col min="4613" max="4618" width="0" style="6" hidden="1" customWidth="1"/>
    <col min="4619" max="4619" width="14.85546875" style="6" bestFit="1" customWidth="1"/>
    <col min="4620" max="4620" width="16.28515625" style="6" customWidth="1"/>
    <col min="4621" max="4862" width="9.140625" style="6"/>
    <col min="4863" max="4863" width="33.140625" style="6" customWidth="1"/>
    <col min="4864" max="4864" width="50.42578125" style="6" customWidth="1"/>
    <col min="4865" max="4865" width="0" style="6" hidden="1" customWidth="1"/>
    <col min="4866" max="4866" width="16.7109375" style="6" customWidth="1"/>
    <col min="4867" max="4867" width="19.85546875" style="6" customWidth="1"/>
    <col min="4868" max="4868" width="21.140625" style="6" customWidth="1"/>
    <col min="4869" max="4874" width="0" style="6" hidden="1" customWidth="1"/>
    <col min="4875" max="4875" width="14.85546875" style="6" bestFit="1" customWidth="1"/>
    <col min="4876" max="4876" width="16.28515625" style="6" customWidth="1"/>
    <col min="4877" max="5118" width="9.140625" style="6"/>
    <col min="5119" max="5119" width="33.140625" style="6" customWidth="1"/>
    <col min="5120" max="5120" width="50.42578125" style="6" customWidth="1"/>
    <col min="5121" max="5121" width="0" style="6" hidden="1" customWidth="1"/>
    <col min="5122" max="5122" width="16.7109375" style="6" customWidth="1"/>
    <col min="5123" max="5123" width="19.85546875" style="6" customWidth="1"/>
    <col min="5124" max="5124" width="21.140625" style="6" customWidth="1"/>
    <col min="5125" max="5130" width="0" style="6" hidden="1" customWidth="1"/>
    <col min="5131" max="5131" width="14.85546875" style="6" bestFit="1" customWidth="1"/>
    <col min="5132" max="5132" width="16.28515625" style="6" customWidth="1"/>
    <col min="5133" max="5374" width="9.140625" style="6"/>
    <col min="5375" max="5375" width="33.140625" style="6" customWidth="1"/>
    <col min="5376" max="5376" width="50.42578125" style="6" customWidth="1"/>
    <col min="5377" max="5377" width="0" style="6" hidden="1" customWidth="1"/>
    <col min="5378" max="5378" width="16.7109375" style="6" customWidth="1"/>
    <col min="5379" max="5379" width="19.85546875" style="6" customWidth="1"/>
    <col min="5380" max="5380" width="21.140625" style="6" customWidth="1"/>
    <col min="5381" max="5386" width="0" style="6" hidden="1" customWidth="1"/>
    <col min="5387" max="5387" width="14.85546875" style="6" bestFit="1" customWidth="1"/>
    <col min="5388" max="5388" width="16.28515625" style="6" customWidth="1"/>
    <col min="5389" max="5630" width="9.140625" style="6"/>
    <col min="5631" max="5631" width="33.140625" style="6" customWidth="1"/>
    <col min="5632" max="5632" width="50.42578125" style="6" customWidth="1"/>
    <col min="5633" max="5633" width="0" style="6" hidden="1" customWidth="1"/>
    <col min="5634" max="5634" width="16.7109375" style="6" customWidth="1"/>
    <col min="5635" max="5635" width="19.85546875" style="6" customWidth="1"/>
    <col min="5636" max="5636" width="21.140625" style="6" customWidth="1"/>
    <col min="5637" max="5642" width="0" style="6" hidden="1" customWidth="1"/>
    <col min="5643" max="5643" width="14.85546875" style="6" bestFit="1" customWidth="1"/>
    <col min="5644" max="5644" width="16.28515625" style="6" customWidth="1"/>
    <col min="5645" max="5886" width="9.140625" style="6"/>
    <col min="5887" max="5887" width="33.140625" style="6" customWidth="1"/>
    <col min="5888" max="5888" width="50.42578125" style="6" customWidth="1"/>
    <col min="5889" max="5889" width="0" style="6" hidden="1" customWidth="1"/>
    <col min="5890" max="5890" width="16.7109375" style="6" customWidth="1"/>
    <col min="5891" max="5891" width="19.85546875" style="6" customWidth="1"/>
    <col min="5892" max="5892" width="21.140625" style="6" customWidth="1"/>
    <col min="5893" max="5898" width="0" style="6" hidden="1" customWidth="1"/>
    <col min="5899" max="5899" width="14.85546875" style="6" bestFit="1" customWidth="1"/>
    <col min="5900" max="5900" width="16.28515625" style="6" customWidth="1"/>
    <col min="5901" max="6142" width="9.140625" style="6"/>
    <col min="6143" max="6143" width="33.140625" style="6" customWidth="1"/>
    <col min="6144" max="6144" width="50.42578125" style="6" customWidth="1"/>
    <col min="6145" max="6145" width="0" style="6" hidden="1" customWidth="1"/>
    <col min="6146" max="6146" width="16.7109375" style="6" customWidth="1"/>
    <col min="6147" max="6147" width="19.85546875" style="6" customWidth="1"/>
    <col min="6148" max="6148" width="21.140625" style="6" customWidth="1"/>
    <col min="6149" max="6154" width="0" style="6" hidden="1" customWidth="1"/>
    <col min="6155" max="6155" width="14.85546875" style="6" bestFit="1" customWidth="1"/>
    <col min="6156" max="6156" width="16.28515625" style="6" customWidth="1"/>
    <col min="6157" max="6398" width="9.140625" style="6"/>
    <col min="6399" max="6399" width="33.140625" style="6" customWidth="1"/>
    <col min="6400" max="6400" width="50.42578125" style="6" customWidth="1"/>
    <col min="6401" max="6401" width="0" style="6" hidden="1" customWidth="1"/>
    <col min="6402" max="6402" width="16.7109375" style="6" customWidth="1"/>
    <col min="6403" max="6403" width="19.85546875" style="6" customWidth="1"/>
    <col min="6404" max="6404" width="21.140625" style="6" customWidth="1"/>
    <col min="6405" max="6410" width="0" style="6" hidden="1" customWidth="1"/>
    <col min="6411" max="6411" width="14.85546875" style="6" bestFit="1" customWidth="1"/>
    <col min="6412" max="6412" width="16.28515625" style="6" customWidth="1"/>
    <col min="6413" max="6654" width="9.140625" style="6"/>
    <col min="6655" max="6655" width="33.140625" style="6" customWidth="1"/>
    <col min="6656" max="6656" width="50.42578125" style="6" customWidth="1"/>
    <col min="6657" max="6657" width="0" style="6" hidden="1" customWidth="1"/>
    <col min="6658" max="6658" width="16.7109375" style="6" customWidth="1"/>
    <col min="6659" max="6659" width="19.85546875" style="6" customWidth="1"/>
    <col min="6660" max="6660" width="21.140625" style="6" customWidth="1"/>
    <col min="6661" max="6666" width="0" style="6" hidden="1" customWidth="1"/>
    <col min="6667" max="6667" width="14.85546875" style="6" bestFit="1" customWidth="1"/>
    <col min="6668" max="6668" width="16.28515625" style="6" customWidth="1"/>
    <col min="6669" max="6910" width="9.140625" style="6"/>
    <col min="6911" max="6911" width="33.140625" style="6" customWidth="1"/>
    <col min="6912" max="6912" width="50.42578125" style="6" customWidth="1"/>
    <col min="6913" max="6913" width="0" style="6" hidden="1" customWidth="1"/>
    <col min="6914" max="6914" width="16.7109375" style="6" customWidth="1"/>
    <col min="6915" max="6915" width="19.85546875" style="6" customWidth="1"/>
    <col min="6916" max="6916" width="21.140625" style="6" customWidth="1"/>
    <col min="6917" max="6922" width="0" style="6" hidden="1" customWidth="1"/>
    <col min="6923" max="6923" width="14.85546875" style="6" bestFit="1" customWidth="1"/>
    <col min="6924" max="6924" width="16.28515625" style="6" customWidth="1"/>
    <col min="6925" max="7166" width="9.140625" style="6"/>
    <col min="7167" max="7167" width="33.140625" style="6" customWidth="1"/>
    <col min="7168" max="7168" width="50.42578125" style="6" customWidth="1"/>
    <col min="7169" max="7169" width="0" style="6" hidden="1" customWidth="1"/>
    <col min="7170" max="7170" width="16.7109375" style="6" customWidth="1"/>
    <col min="7171" max="7171" width="19.85546875" style="6" customWidth="1"/>
    <col min="7172" max="7172" width="21.140625" style="6" customWidth="1"/>
    <col min="7173" max="7178" width="0" style="6" hidden="1" customWidth="1"/>
    <col min="7179" max="7179" width="14.85546875" style="6" bestFit="1" customWidth="1"/>
    <col min="7180" max="7180" width="16.28515625" style="6" customWidth="1"/>
    <col min="7181" max="7422" width="9.140625" style="6"/>
    <col min="7423" max="7423" width="33.140625" style="6" customWidth="1"/>
    <col min="7424" max="7424" width="50.42578125" style="6" customWidth="1"/>
    <col min="7425" max="7425" width="0" style="6" hidden="1" customWidth="1"/>
    <col min="7426" max="7426" width="16.7109375" style="6" customWidth="1"/>
    <col min="7427" max="7427" width="19.85546875" style="6" customWidth="1"/>
    <col min="7428" max="7428" width="21.140625" style="6" customWidth="1"/>
    <col min="7429" max="7434" width="0" style="6" hidden="1" customWidth="1"/>
    <col min="7435" max="7435" width="14.85546875" style="6" bestFit="1" customWidth="1"/>
    <col min="7436" max="7436" width="16.28515625" style="6" customWidth="1"/>
    <col min="7437" max="7678" width="9.140625" style="6"/>
    <col min="7679" max="7679" width="33.140625" style="6" customWidth="1"/>
    <col min="7680" max="7680" width="50.42578125" style="6" customWidth="1"/>
    <col min="7681" max="7681" width="0" style="6" hidden="1" customWidth="1"/>
    <col min="7682" max="7682" width="16.7109375" style="6" customWidth="1"/>
    <col min="7683" max="7683" width="19.85546875" style="6" customWidth="1"/>
    <col min="7684" max="7684" width="21.140625" style="6" customWidth="1"/>
    <col min="7685" max="7690" width="0" style="6" hidden="1" customWidth="1"/>
    <col min="7691" max="7691" width="14.85546875" style="6" bestFit="1" customWidth="1"/>
    <col min="7692" max="7692" width="16.28515625" style="6" customWidth="1"/>
    <col min="7693" max="7934" width="9.140625" style="6"/>
    <col min="7935" max="7935" width="33.140625" style="6" customWidth="1"/>
    <col min="7936" max="7936" width="50.42578125" style="6" customWidth="1"/>
    <col min="7937" max="7937" width="0" style="6" hidden="1" customWidth="1"/>
    <col min="7938" max="7938" width="16.7109375" style="6" customWidth="1"/>
    <col min="7939" max="7939" width="19.85546875" style="6" customWidth="1"/>
    <col min="7940" max="7940" width="21.140625" style="6" customWidth="1"/>
    <col min="7941" max="7946" width="0" style="6" hidden="1" customWidth="1"/>
    <col min="7947" max="7947" width="14.85546875" style="6" bestFit="1" customWidth="1"/>
    <col min="7948" max="7948" width="16.28515625" style="6" customWidth="1"/>
    <col min="7949" max="8190" width="9.140625" style="6"/>
    <col min="8191" max="8191" width="33.140625" style="6" customWidth="1"/>
    <col min="8192" max="8192" width="50.42578125" style="6" customWidth="1"/>
    <col min="8193" max="8193" width="0" style="6" hidden="1" customWidth="1"/>
    <col min="8194" max="8194" width="16.7109375" style="6" customWidth="1"/>
    <col min="8195" max="8195" width="19.85546875" style="6" customWidth="1"/>
    <col min="8196" max="8196" width="21.140625" style="6" customWidth="1"/>
    <col min="8197" max="8202" width="0" style="6" hidden="1" customWidth="1"/>
    <col min="8203" max="8203" width="14.85546875" style="6" bestFit="1" customWidth="1"/>
    <col min="8204" max="8204" width="16.28515625" style="6" customWidth="1"/>
    <col min="8205" max="8446" width="9.140625" style="6"/>
    <col min="8447" max="8447" width="33.140625" style="6" customWidth="1"/>
    <col min="8448" max="8448" width="50.42578125" style="6" customWidth="1"/>
    <col min="8449" max="8449" width="0" style="6" hidden="1" customWidth="1"/>
    <col min="8450" max="8450" width="16.7109375" style="6" customWidth="1"/>
    <col min="8451" max="8451" width="19.85546875" style="6" customWidth="1"/>
    <col min="8452" max="8452" width="21.140625" style="6" customWidth="1"/>
    <col min="8453" max="8458" width="0" style="6" hidden="1" customWidth="1"/>
    <col min="8459" max="8459" width="14.85546875" style="6" bestFit="1" customWidth="1"/>
    <col min="8460" max="8460" width="16.28515625" style="6" customWidth="1"/>
    <col min="8461" max="8702" width="9.140625" style="6"/>
    <col min="8703" max="8703" width="33.140625" style="6" customWidth="1"/>
    <col min="8704" max="8704" width="50.42578125" style="6" customWidth="1"/>
    <col min="8705" max="8705" width="0" style="6" hidden="1" customWidth="1"/>
    <col min="8706" max="8706" width="16.7109375" style="6" customWidth="1"/>
    <col min="8707" max="8707" width="19.85546875" style="6" customWidth="1"/>
    <col min="8708" max="8708" width="21.140625" style="6" customWidth="1"/>
    <col min="8709" max="8714" width="0" style="6" hidden="1" customWidth="1"/>
    <col min="8715" max="8715" width="14.85546875" style="6" bestFit="1" customWidth="1"/>
    <col min="8716" max="8716" width="16.28515625" style="6" customWidth="1"/>
    <col min="8717" max="8958" width="9.140625" style="6"/>
    <col min="8959" max="8959" width="33.140625" style="6" customWidth="1"/>
    <col min="8960" max="8960" width="50.42578125" style="6" customWidth="1"/>
    <col min="8961" max="8961" width="0" style="6" hidden="1" customWidth="1"/>
    <col min="8962" max="8962" width="16.7109375" style="6" customWidth="1"/>
    <col min="8963" max="8963" width="19.85546875" style="6" customWidth="1"/>
    <col min="8964" max="8964" width="21.140625" style="6" customWidth="1"/>
    <col min="8965" max="8970" width="0" style="6" hidden="1" customWidth="1"/>
    <col min="8971" max="8971" width="14.85546875" style="6" bestFit="1" customWidth="1"/>
    <col min="8972" max="8972" width="16.28515625" style="6" customWidth="1"/>
    <col min="8973" max="9214" width="9.140625" style="6"/>
    <col min="9215" max="9215" width="33.140625" style="6" customWidth="1"/>
    <col min="9216" max="9216" width="50.42578125" style="6" customWidth="1"/>
    <col min="9217" max="9217" width="0" style="6" hidden="1" customWidth="1"/>
    <col min="9218" max="9218" width="16.7109375" style="6" customWidth="1"/>
    <col min="9219" max="9219" width="19.85546875" style="6" customWidth="1"/>
    <col min="9220" max="9220" width="21.140625" style="6" customWidth="1"/>
    <col min="9221" max="9226" width="0" style="6" hidden="1" customWidth="1"/>
    <col min="9227" max="9227" width="14.85546875" style="6" bestFit="1" customWidth="1"/>
    <col min="9228" max="9228" width="16.28515625" style="6" customWidth="1"/>
    <col min="9229" max="9470" width="9.140625" style="6"/>
    <col min="9471" max="9471" width="33.140625" style="6" customWidth="1"/>
    <col min="9472" max="9472" width="50.42578125" style="6" customWidth="1"/>
    <col min="9473" max="9473" width="0" style="6" hidden="1" customWidth="1"/>
    <col min="9474" max="9474" width="16.7109375" style="6" customWidth="1"/>
    <col min="9475" max="9475" width="19.85546875" style="6" customWidth="1"/>
    <col min="9476" max="9476" width="21.140625" style="6" customWidth="1"/>
    <col min="9477" max="9482" width="0" style="6" hidden="1" customWidth="1"/>
    <col min="9483" max="9483" width="14.85546875" style="6" bestFit="1" customWidth="1"/>
    <col min="9484" max="9484" width="16.28515625" style="6" customWidth="1"/>
    <col min="9485" max="9726" width="9.140625" style="6"/>
    <col min="9727" max="9727" width="33.140625" style="6" customWidth="1"/>
    <col min="9728" max="9728" width="50.42578125" style="6" customWidth="1"/>
    <col min="9729" max="9729" width="0" style="6" hidden="1" customWidth="1"/>
    <col min="9730" max="9730" width="16.7109375" style="6" customWidth="1"/>
    <col min="9731" max="9731" width="19.85546875" style="6" customWidth="1"/>
    <col min="9732" max="9732" width="21.140625" style="6" customWidth="1"/>
    <col min="9733" max="9738" width="0" style="6" hidden="1" customWidth="1"/>
    <col min="9739" max="9739" width="14.85546875" style="6" bestFit="1" customWidth="1"/>
    <col min="9740" max="9740" width="16.28515625" style="6" customWidth="1"/>
    <col min="9741" max="9982" width="9.140625" style="6"/>
    <col min="9983" max="9983" width="33.140625" style="6" customWidth="1"/>
    <col min="9984" max="9984" width="50.42578125" style="6" customWidth="1"/>
    <col min="9985" max="9985" width="0" style="6" hidden="1" customWidth="1"/>
    <col min="9986" max="9986" width="16.7109375" style="6" customWidth="1"/>
    <col min="9987" max="9987" width="19.85546875" style="6" customWidth="1"/>
    <col min="9988" max="9988" width="21.140625" style="6" customWidth="1"/>
    <col min="9989" max="9994" width="0" style="6" hidden="1" customWidth="1"/>
    <col min="9995" max="9995" width="14.85546875" style="6" bestFit="1" customWidth="1"/>
    <col min="9996" max="9996" width="16.28515625" style="6" customWidth="1"/>
    <col min="9997" max="10238" width="9.140625" style="6"/>
    <col min="10239" max="10239" width="33.140625" style="6" customWidth="1"/>
    <col min="10240" max="10240" width="50.42578125" style="6" customWidth="1"/>
    <col min="10241" max="10241" width="0" style="6" hidden="1" customWidth="1"/>
    <col min="10242" max="10242" width="16.7109375" style="6" customWidth="1"/>
    <col min="10243" max="10243" width="19.85546875" style="6" customWidth="1"/>
    <col min="10244" max="10244" width="21.140625" style="6" customWidth="1"/>
    <col min="10245" max="10250" width="0" style="6" hidden="1" customWidth="1"/>
    <col min="10251" max="10251" width="14.85546875" style="6" bestFit="1" customWidth="1"/>
    <col min="10252" max="10252" width="16.28515625" style="6" customWidth="1"/>
    <col min="10253" max="10494" width="9.140625" style="6"/>
    <col min="10495" max="10495" width="33.140625" style="6" customWidth="1"/>
    <col min="10496" max="10496" width="50.42578125" style="6" customWidth="1"/>
    <col min="10497" max="10497" width="0" style="6" hidden="1" customWidth="1"/>
    <col min="10498" max="10498" width="16.7109375" style="6" customWidth="1"/>
    <col min="10499" max="10499" width="19.85546875" style="6" customWidth="1"/>
    <col min="10500" max="10500" width="21.140625" style="6" customWidth="1"/>
    <col min="10501" max="10506" width="0" style="6" hidden="1" customWidth="1"/>
    <col min="10507" max="10507" width="14.85546875" style="6" bestFit="1" customWidth="1"/>
    <col min="10508" max="10508" width="16.28515625" style="6" customWidth="1"/>
    <col min="10509" max="10750" width="9.140625" style="6"/>
    <col min="10751" max="10751" width="33.140625" style="6" customWidth="1"/>
    <col min="10752" max="10752" width="50.42578125" style="6" customWidth="1"/>
    <col min="10753" max="10753" width="0" style="6" hidden="1" customWidth="1"/>
    <col min="10754" max="10754" width="16.7109375" style="6" customWidth="1"/>
    <col min="10755" max="10755" width="19.85546875" style="6" customWidth="1"/>
    <col min="10756" max="10756" width="21.140625" style="6" customWidth="1"/>
    <col min="10757" max="10762" width="0" style="6" hidden="1" customWidth="1"/>
    <col min="10763" max="10763" width="14.85546875" style="6" bestFit="1" customWidth="1"/>
    <col min="10764" max="10764" width="16.28515625" style="6" customWidth="1"/>
    <col min="10765" max="11006" width="9.140625" style="6"/>
    <col min="11007" max="11007" width="33.140625" style="6" customWidth="1"/>
    <col min="11008" max="11008" width="50.42578125" style="6" customWidth="1"/>
    <col min="11009" max="11009" width="0" style="6" hidden="1" customWidth="1"/>
    <col min="11010" max="11010" width="16.7109375" style="6" customWidth="1"/>
    <col min="11011" max="11011" width="19.85546875" style="6" customWidth="1"/>
    <col min="11012" max="11012" width="21.140625" style="6" customWidth="1"/>
    <col min="11013" max="11018" width="0" style="6" hidden="1" customWidth="1"/>
    <col min="11019" max="11019" width="14.85546875" style="6" bestFit="1" customWidth="1"/>
    <col min="11020" max="11020" width="16.28515625" style="6" customWidth="1"/>
    <col min="11021" max="11262" width="9.140625" style="6"/>
    <col min="11263" max="11263" width="33.140625" style="6" customWidth="1"/>
    <col min="11264" max="11264" width="50.42578125" style="6" customWidth="1"/>
    <col min="11265" max="11265" width="0" style="6" hidden="1" customWidth="1"/>
    <col min="11266" max="11266" width="16.7109375" style="6" customWidth="1"/>
    <col min="11267" max="11267" width="19.85546875" style="6" customWidth="1"/>
    <col min="11268" max="11268" width="21.140625" style="6" customWidth="1"/>
    <col min="11269" max="11274" width="0" style="6" hidden="1" customWidth="1"/>
    <col min="11275" max="11275" width="14.85546875" style="6" bestFit="1" customWidth="1"/>
    <col min="11276" max="11276" width="16.28515625" style="6" customWidth="1"/>
    <col min="11277" max="11518" width="9.140625" style="6"/>
    <col min="11519" max="11519" width="33.140625" style="6" customWidth="1"/>
    <col min="11520" max="11520" width="50.42578125" style="6" customWidth="1"/>
    <col min="11521" max="11521" width="0" style="6" hidden="1" customWidth="1"/>
    <col min="11522" max="11522" width="16.7109375" style="6" customWidth="1"/>
    <col min="11523" max="11523" width="19.85546875" style="6" customWidth="1"/>
    <col min="11524" max="11524" width="21.140625" style="6" customWidth="1"/>
    <col min="11525" max="11530" width="0" style="6" hidden="1" customWidth="1"/>
    <col min="11531" max="11531" width="14.85546875" style="6" bestFit="1" customWidth="1"/>
    <col min="11532" max="11532" width="16.28515625" style="6" customWidth="1"/>
    <col min="11533" max="11774" width="9.140625" style="6"/>
    <col min="11775" max="11775" width="33.140625" style="6" customWidth="1"/>
    <col min="11776" max="11776" width="50.42578125" style="6" customWidth="1"/>
    <col min="11777" max="11777" width="0" style="6" hidden="1" customWidth="1"/>
    <col min="11778" max="11778" width="16.7109375" style="6" customWidth="1"/>
    <col min="11779" max="11779" width="19.85546875" style="6" customWidth="1"/>
    <col min="11780" max="11780" width="21.140625" style="6" customWidth="1"/>
    <col min="11781" max="11786" width="0" style="6" hidden="1" customWidth="1"/>
    <col min="11787" max="11787" width="14.85546875" style="6" bestFit="1" customWidth="1"/>
    <col min="11788" max="11788" width="16.28515625" style="6" customWidth="1"/>
    <col min="11789" max="12030" width="9.140625" style="6"/>
    <col min="12031" max="12031" width="33.140625" style="6" customWidth="1"/>
    <col min="12032" max="12032" width="50.42578125" style="6" customWidth="1"/>
    <col min="12033" max="12033" width="0" style="6" hidden="1" customWidth="1"/>
    <col min="12034" max="12034" width="16.7109375" style="6" customWidth="1"/>
    <col min="12035" max="12035" width="19.85546875" style="6" customWidth="1"/>
    <col min="12036" max="12036" width="21.140625" style="6" customWidth="1"/>
    <col min="12037" max="12042" width="0" style="6" hidden="1" customWidth="1"/>
    <col min="12043" max="12043" width="14.85546875" style="6" bestFit="1" customWidth="1"/>
    <col min="12044" max="12044" width="16.28515625" style="6" customWidth="1"/>
    <col min="12045" max="12286" width="9.140625" style="6"/>
    <col min="12287" max="12287" width="33.140625" style="6" customWidth="1"/>
    <col min="12288" max="12288" width="50.42578125" style="6" customWidth="1"/>
    <col min="12289" max="12289" width="0" style="6" hidden="1" customWidth="1"/>
    <col min="12290" max="12290" width="16.7109375" style="6" customWidth="1"/>
    <col min="12291" max="12291" width="19.85546875" style="6" customWidth="1"/>
    <col min="12292" max="12292" width="21.140625" style="6" customWidth="1"/>
    <col min="12293" max="12298" width="0" style="6" hidden="1" customWidth="1"/>
    <col min="12299" max="12299" width="14.85546875" style="6" bestFit="1" customWidth="1"/>
    <col min="12300" max="12300" width="16.28515625" style="6" customWidth="1"/>
    <col min="12301" max="12542" width="9.140625" style="6"/>
    <col min="12543" max="12543" width="33.140625" style="6" customWidth="1"/>
    <col min="12544" max="12544" width="50.42578125" style="6" customWidth="1"/>
    <col min="12545" max="12545" width="0" style="6" hidden="1" customWidth="1"/>
    <col min="12546" max="12546" width="16.7109375" style="6" customWidth="1"/>
    <col min="12547" max="12547" width="19.85546875" style="6" customWidth="1"/>
    <col min="12548" max="12548" width="21.140625" style="6" customWidth="1"/>
    <col min="12549" max="12554" width="0" style="6" hidden="1" customWidth="1"/>
    <col min="12555" max="12555" width="14.85546875" style="6" bestFit="1" customWidth="1"/>
    <col min="12556" max="12556" width="16.28515625" style="6" customWidth="1"/>
    <col min="12557" max="12798" width="9.140625" style="6"/>
    <col min="12799" max="12799" width="33.140625" style="6" customWidth="1"/>
    <col min="12800" max="12800" width="50.42578125" style="6" customWidth="1"/>
    <col min="12801" max="12801" width="0" style="6" hidden="1" customWidth="1"/>
    <col min="12802" max="12802" width="16.7109375" style="6" customWidth="1"/>
    <col min="12803" max="12803" width="19.85546875" style="6" customWidth="1"/>
    <col min="12804" max="12804" width="21.140625" style="6" customWidth="1"/>
    <col min="12805" max="12810" width="0" style="6" hidden="1" customWidth="1"/>
    <col min="12811" max="12811" width="14.85546875" style="6" bestFit="1" customWidth="1"/>
    <col min="12812" max="12812" width="16.28515625" style="6" customWidth="1"/>
    <col min="12813" max="13054" width="9.140625" style="6"/>
    <col min="13055" max="13055" width="33.140625" style="6" customWidth="1"/>
    <col min="13056" max="13056" width="50.42578125" style="6" customWidth="1"/>
    <col min="13057" max="13057" width="0" style="6" hidden="1" customWidth="1"/>
    <col min="13058" max="13058" width="16.7109375" style="6" customWidth="1"/>
    <col min="13059" max="13059" width="19.85546875" style="6" customWidth="1"/>
    <col min="13060" max="13060" width="21.140625" style="6" customWidth="1"/>
    <col min="13061" max="13066" width="0" style="6" hidden="1" customWidth="1"/>
    <col min="13067" max="13067" width="14.85546875" style="6" bestFit="1" customWidth="1"/>
    <col min="13068" max="13068" width="16.28515625" style="6" customWidth="1"/>
    <col min="13069" max="13310" width="9.140625" style="6"/>
    <col min="13311" max="13311" width="33.140625" style="6" customWidth="1"/>
    <col min="13312" max="13312" width="50.42578125" style="6" customWidth="1"/>
    <col min="13313" max="13313" width="0" style="6" hidden="1" customWidth="1"/>
    <col min="13314" max="13314" width="16.7109375" style="6" customWidth="1"/>
    <col min="13315" max="13315" width="19.85546875" style="6" customWidth="1"/>
    <col min="13316" max="13316" width="21.140625" style="6" customWidth="1"/>
    <col min="13317" max="13322" width="0" style="6" hidden="1" customWidth="1"/>
    <col min="13323" max="13323" width="14.85546875" style="6" bestFit="1" customWidth="1"/>
    <col min="13324" max="13324" width="16.28515625" style="6" customWidth="1"/>
    <col min="13325" max="13566" width="9.140625" style="6"/>
    <col min="13567" max="13567" width="33.140625" style="6" customWidth="1"/>
    <col min="13568" max="13568" width="50.42578125" style="6" customWidth="1"/>
    <col min="13569" max="13569" width="0" style="6" hidden="1" customWidth="1"/>
    <col min="13570" max="13570" width="16.7109375" style="6" customWidth="1"/>
    <col min="13571" max="13571" width="19.85546875" style="6" customWidth="1"/>
    <col min="13572" max="13572" width="21.140625" style="6" customWidth="1"/>
    <col min="13573" max="13578" width="0" style="6" hidden="1" customWidth="1"/>
    <col min="13579" max="13579" width="14.85546875" style="6" bestFit="1" customWidth="1"/>
    <col min="13580" max="13580" width="16.28515625" style="6" customWidth="1"/>
    <col min="13581" max="13822" width="9.140625" style="6"/>
    <col min="13823" max="13823" width="33.140625" style="6" customWidth="1"/>
    <col min="13824" max="13824" width="50.42578125" style="6" customWidth="1"/>
    <col min="13825" max="13825" width="0" style="6" hidden="1" customWidth="1"/>
    <col min="13826" max="13826" width="16.7109375" style="6" customWidth="1"/>
    <col min="13827" max="13827" width="19.85546875" style="6" customWidth="1"/>
    <col min="13828" max="13828" width="21.140625" style="6" customWidth="1"/>
    <col min="13829" max="13834" width="0" style="6" hidden="1" customWidth="1"/>
    <col min="13835" max="13835" width="14.85546875" style="6" bestFit="1" customWidth="1"/>
    <col min="13836" max="13836" width="16.28515625" style="6" customWidth="1"/>
    <col min="13837" max="14078" width="9.140625" style="6"/>
    <col min="14079" max="14079" width="33.140625" style="6" customWidth="1"/>
    <col min="14080" max="14080" width="50.42578125" style="6" customWidth="1"/>
    <col min="14081" max="14081" width="0" style="6" hidden="1" customWidth="1"/>
    <col min="14082" max="14082" width="16.7109375" style="6" customWidth="1"/>
    <col min="14083" max="14083" width="19.85546875" style="6" customWidth="1"/>
    <col min="14084" max="14084" width="21.140625" style="6" customWidth="1"/>
    <col min="14085" max="14090" width="0" style="6" hidden="1" customWidth="1"/>
    <col min="14091" max="14091" width="14.85546875" style="6" bestFit="1" customWidth="1"/>
    <col min="14092" max="14092" width="16.28515625" style="6" customWidth="1"/>
    <col min="14093" max="14334" width="9.140625" style="6"/>
    <col min="14335" max="14335" width="33.140625" style="6" customWidth="1"/>
    <col min="14336" max="14336" width="50.42578125" style="6" customWidth="1"/>
    <col min="14337" max="14337" width="0" style="6" hidden="1" customWidth="1"/>
    <col min="14338" max="14338" width="16.7109375" style="6" customWidth="1"/>
    <col min="14339" max="14339" width="19.85546875" style="6" customWidth="1"/>
    <col min="14340" max="14340" width="21.140625" style="6" customWidth="1"/>
    <col min="14341" max="14346" width="0" style="6" hidden="1" customWidth="1"/>
    <col min="14347" max="14347" width="14.85546875" style="6" bestFit="1" customWidth="1"/>
    <col min="14348" max="14348" width="16.28515625" style="6" customWidth="1"/>
    <col min="14349" max="14590" width="9.140625" style="6"/>
    <col min="14591" max="14591" width="33.140625" style="6" customWidth="1"/>
    <col min="14592" max="14592" width="50.42578125" style="6" customWidth="1"/>
    <col min="14593" max="14593" width="0" style="6" hidden="1" customWidth="1"/>
    <col min="14594" max="14594" width="16.7109375" style="6" customWidth="1"/>
    <col min="14595" max="14595" width="19.85546875" style="6" customWidth="1"/>
    <col min="14596" max="14596" width="21.140625" style="6" customWidth="1"/>
    <col min="14597" max="14602" width="0" style="6" hidden="1" customWidth="1"/>
    <col min="14603" max="14603" width="14.85546875" style="6" bestFit="1" customWidth="1"/>
    <col min="14604" max="14604" width="16.28515625" style="6" customWidth="1"/>
    <col min="14605" max="14846" width="9.140625" style="6"/>
    <col min="14847" max="14847" width="33.140625" style="6" customWidth="1"/>
    <col min="14848" max="14848" width="50.42578125" style="6" customWidth="1"/>
    <col min="14849" max="14849" width="0" style="6" hidden="1" customWidth="1"/>
    <col min="14850" max="14850" width="16.7109375" style="6" customWidth="1"/>
    <col min="14851" max="14851" width="19.85546875" style="6" customWidth="1"/>
    <col min="14852" max="14852" width="21.140625" style="6" customWidth="1"/>
    <col min="14853" max="14858" width="0" style="6" hidden="1" customWidth="1"/>
    <col min="14859" max="14859" width="14.85546875" style="6" bestFit="1" customWidth="1"/>
    <col min="14860" max="14860" width="16.28515625" style="6" customWidth="1"/>
    <col min="14861" max="15102" width="9.140625" style="6"/>
    <col min="15103" max="15103" width="33.140625" style="6" customWidth="1"/>
    <col min="15104" max="15104" width="50.42578125" style="6" customWidth="1"/>
    <col min="15105" max="15105" width="0" style="6" hidden="1" customWidth="1"/>
    <col min="15106" max="15106" width="16.7109375" style="6" customWidth="1"/>
    <col min="15107" max="15107" width="19.85546875" style="6" customWidth="1"/>
    <col min="15108" max="15108" width="21.140625" style="6" customWidth="1"/>
    <col min="15109" max="15114" width="0" style="6" hidden="1" customWidth="1"/>
    <col min="15115" max="15115" width="14.85546875" style="6" bestFit="1" customWidth="1"/>
    <col min="15116" max="15116" width="16.28515625" style="6" customWidth="1"/>
    <col min="15117" max="15358" width="9.140625" style="6"/>
    <col min="15359" max="15359" width="33.140625" style="6" customWidth="1"/>
    <col min="15360" max="15360" width="50.42578125" style="6" customWidth="1"/>
    <col min="15361" max="15361" width="0" style="6" hidden="1" customWidth="1"/>
    <col min="15362" max="15362" width="16.7109375" style="6" customWidth="1"/>
    <col min="15363" max="15363" width="19.85546875" style="6" customWidth="1"/>
    <col min="15364" max="15364" width="21.140625" style="6" customWidth="1"/>
    <col min="15365" max="15370" width="0" style="6" hidden="1" customWidth="1"/>
    <col min="15371" max="15371" width="14.85546875" style="6" bestFit="1" customWidth="1"/>
    <col min="15372" max="15372" width="16.28515625" style="6" customWidth="1"/>
    <col min="15373" max="15614" width="9.140625" style="6"/>
    <col min="15615" max="15615" width="33.140625" style="6" customWidth="1"/>
    <col min="15616" max="15616" width="50.42578125" style="6" customWidth="1"/>
    <col min="15617" max="15617" width="0" style="6" hidden="1" customWidth="1"/>
    <col min="15618" max="15618" width="16.7109375" style="6" customWidth="1"/>
    <col min="15619" max="15619" width="19.85546875" style="6" customWidth="1"/>
    <col min="15620" max="15620" width="21.140625" style="6" customWidth="1"/>
    <col min="15621" max="15626" width="0" style="6" hidden="1" customWidth="1"/>
    <col min="15627" max="15627" width="14.85546875" style="6" bestFit="1" customWidth="1"/>
    <col min="15628" max="15628" width="16.28515625" style="6" customWidth="1"/>
    <col min="15629" max="15870" width="9.140625" style="6"/>
    <col min="15871" max="15871" width="33.140625" style="6" customWidth="1"/>
    <col min="15872" max="15872" width="50.42578125" style="6" customWidth="1"/>
    <col min="15873" max="15873" width="0" style="6" hidden="1" customWidth="1"/>
    <col min="15874" max="15874" width="16.7109375" style="6" customWidth="1"/>
    <col min="15875" max="15875" width="19.85546875" style="6" customWidth="1"/>
    <col min="15876" max="15876" width="21.140625" style="6" customWidth="1"/>
    <col min="15877" max="15882" width="0" style="6" hidden="1" customWidth="1"/>
    <col min="15883" max="15883" width="14.85546875" style="6" bestFit="1" customWidth="1"/>
    <col min="15884" max="15884" width="16.28515625" style="6" customWidth="1"/>
    <col min="15885" max="16126" width="9.140625" style="6"/>
    <col min="16127" max="16127" width="33.140625" style="6" customWidth="1"/>
    <col min="16128" max="16128" width="50.42578125" style="6" customWidth="1"/>
    <col min="16129" max="16129" width="0" style="6" hidden="1" customWidth="1"/>
    <col min="16130" max="16130" width="16.7109375" style="6" customWidth="1"/>
    <col min="16131" max="16131" width="19.85546875" style="6" customWidth="1"/>
    <col min="16132" max="16132" width="21.140625" style="6" customWidth="1"/>
    <col min="16133" max="16138" width="0" style="6" hidden="1" customWidth="1"/>
    <col min="16139" max="16139" width="14.85546875" style="6" bestFit="1" customWidth="1"/>
    <col min="16140" max="16140" width="16.28515625" style="6" customWidth="1"/>
    <col min="16141" max="16384" width="9.140625" style="6"/>
  </cols>
  <sheetData>
    <row r="1" spans="1:12" x14ac:dyDescent="0.25">
      <c r="A1" s="1"/>
      <c r="B1" s="2"/>
      <c r="C1" s="3"/>
      <c r="D1" s="4"/>
      <c r="E1" s="4"/>
      <c r="F1" s="5"/>
    </row>
    <row r="2" spans="1:12" ht="15.75" customHeight="1" x14ac:dyDescent="0.25">
      <c r="A2" s="7"/>
      <c r="B2" s="2"/>
      <c r="C2" s="76" t="s">
        <v>361</v>
      </c>
      <c r="D2" s="76"/>
      <c r="E2" s="8"/>
      <c r="F2" s="9"/>
    </row>
    <row r="3" spans="1:12" ht="87" customHeight="1" x14ac:dyDescent="0.25">
      <c r="A3" s="7"/>
      <c r="B3" s="2"/>
      <c r="C3" s="76"/>
      <c r="D3" s="76"/>
      <c r="E3" s="8"/>
      <c r="F3" s="5"/>
    </row>
    <row r="4" spans="1:12" ht="0.75" customHeight="1" x14ac:dyDescent="0.25">
      <c r="A4" s="1"/>
      <c r="B4" s="10"/>
      <c r="C4" s="1"/>
      <c r="D4" s="1"/>
      <c r="E4" s="11"/>
      <c r="F4" s="9"/>
    </row>
    <row r="5" spans="1:12" x14ac:dyDescent="0.25">
      <c r="A5" s="64" t="s">
        <v>348</v>
      </c>
      <c r="B5" s="64"/>
      <c r="C5" s="64"/>
      <c r="D5" s="64"/>
      <c r="E5" s="12"/>
      <c r="F5" s="13"/>
    </row>
    <row r="6" spans="1:12" ht="32.25" customHeight="1" x14ac:dyDescent="0.25">
      <c r="A6" s="64"/>
      <c r="B6" s="64"/>
      <c r="C6" s="64"/>
      <c r="D6" s="64"/>
      <c r="E6" s="12"/>
      <c r="F6" s="13"/>
    </row>
    <row r="7" spans="1:12" s="14" customFormat="1" ht="1.5" customHeight="1" x14ac:dyDescent="0.25">
      <c r="A7" s="12"/>
      <c r="B7" s="12"/>
      <c r="C7" s="12"/>
      <c r="D7" s="65" t="s">
        <v>0</v>
      </c>
      <c r="E7" s="65"/>
    </row>
    <row r="8" spans="1:12" s="14" customFormat="1" hidden="1" x14ac:dyDescent="0.25">
      <c r="A8" s="15"/>
      <c r="B8" s="16"/>
    </row>
    <row r="9" spans="1:12" s="18" customFormat="1" x14ac:dyDescent="0.25">
      <c r="A9" s="66" t="s">
        <v>1</v>
      </c>
      <c r="B9" s="69" t="s">
        <v>2</v>
      </c>
      <c r="C9" s="72" t="s">
        <v>3</v>
      </c>
      <c r="D9" s="17">
        <v>2017</v>
      </c>
      <c r="E9" s="75" t="s">
        <v>4</v>
      </c>
      <c r="F9" s="75"/>
    </row>
    <row r="10" spans="1:12" s="18" customFormat="1" ht="6.75" customHeight="1" x14ac:dyDescent="0.25">
      <c r="A10" s="67"/>
      <c r="B10" s="70"/>
      <c r="C10" s="73"/>
      <c r="D10" s="69" t="s">
        <v>5</v>
      </c>
      <c r="E10" s="75"/>
      <c r="F10" s="75"/>
    </row>
    <row r="11" spans="1:12" s="20" customFormat="1" ht="1.5" customHeight="1" x14ac:dyDescent="0.25">
      <c r="A11" s="68"/>
      <c r="B11" s="71"/>
      <c r="C11" s="74"/>
      <c r="D11" s="71"/>
      <c r="E11" s="19" t="s">
        <v>6</v>
      </c>
      <c r="F11" s="19" t="s">
        <v>7</v>
      </c>
    </row>
    <row r="12" spans="1:12" s="79" customFormat="1" ht="11.25" x14ac:dyDescent="0.25">
      <c r="A12" s="77">
        <v>1</v>
      </c>
      <c r="B12" s="77">
        <v>2</v>
      </c>
      <c r="C12" s="77">
        <v>3</v>
      </c>
      <c r="D12" s="77">
        <v>5</v>
      </c>
      <c r="E12" s="78"/>
      <c r="F12" s="78"/>
    </row>
    <row r="13" spans="1:12" x14ac:dyDescent="0.25">
      <c r="A13" s="21" t="s">
        <v>8</v>
      </c>
      <c r="B13" s="22" t="s">
        <v>9</v>
      </c>
      <c r="C13" s="23">
        <f>C14+C105</f>
        <v>391999.82999999996</v>
      </c>
      <c r="D13" s="23" t="e">
        <f>D14+D105</f>
        <v>#REF!</v>
      </c>
      <c r="E13" s="24" t="e">
        <f>C13/#REF!*100</f>
        <v>#REF!</v>
      </c>
      <c r="F13" s="25" t="e">
        <f>D13/C13*100</f>
        <v>#REF!</v>
      </c>
      <c r="K13" s="26"/>
      <c r="L13" s="26"/>
    </row>
    <row r="14" spans="1:12" x14ac:dyDescent="0.25">
      <c r="A14" s="21" t="s">
        <v>10</v>
      </c>
      <c r="B14" s="22" t="s">
        <v>11</v>
      </c>
      <c r="C14" s="23">
        <f>C15+C52</f>
        <v>96912.23</v>
      </c>
      <c r="D14" s="27" t="e">
        <f>D15+D52</f>
        <v>#REF!</v>
      </c>
      <c r="E14" s="24" t="e">
        <f>C14/#REF!*100</f>
        <v>#REF!</v>
      </c>
      <c r="F14" s="25" t="e">
        <f t="shared" ref="F14:F82" si="0">D14/C14*100</f>
        <v>#REF!</v>
      </c>
      <c r="G14" s="6">
        <v>75778</v>
      </c>
      <c r="H14" s="26" t="e">
        <f>#REF!-G14</f>
        <v>#REF!</v>
      </c>
      <c r="K14" s="26"/>
    </row>
    <row r="15" spans="1:12" hidden="1" x14ac:dyDescent="0.25">
      <c r="A15" s="21"/>
      <c r="B15" s="22" t="s">
        <v>12</v>
      </c>
      <c r="C15" s="27">
        <f>C16+C27+C38+C42+C45+C22</f>
        <v>92482.349999999991</v>
      </c>
      <c r="D15" s="27" t="e">
        <f>D16+D27+D38+D42+D45+D22</f>
        <v>#REF!</v>
      </c>
      <c r="E15" s="24" t="e">
        <f>C15/#REF!*100</f>
        <v>#REF!</v>
      </c>
      <c r="F15" s="25" t="e">
        <f t="shared" si="0"/>
        <v>#REF!</v>
      </c>
    </row>
    <row r="16" spans="1:12" x14ac:dyDescent="0.25">
      <c r="A16" s="21" t="s">
        <v>13</v>
      </c>
      <c r="B16" s="22" t="s">
        <v>14</v>
      </c>
      <c r="C16" s="27">
        <f>C17</f>
        <v>46937</v>
      </c>
      <c r="D16" s="27">
        <f>D17</f>
        <v>46852</v>
      </c>
      <c r="E16" s="24" t="e">
        <f>C16/#REF!*100</f>
        <v>#REF!</v>
      </c>
      <c r="F16" s="25">
        <f t="shared" si="0"/>
        <v>99.818906193408182</v>
      </c>
      <c r="K16" s="26"/>
      <c r="L16" s="26"/>
    </row>
    <row r="17" spans="1:12" x14ac:dyDescent="0.25">
      <c r="A17" s="21" t="s">
        <v>15</v>
      </c>
      <c r="B17" s="22" t="s">
        <v>16</v>
      </c>
      <c r="C17" s="27">
        <f>SUM(C18:C21)</f>
        <v>46937</v>
      </c>
      <c r="D17" s="27">
        <f>SUM(D18:D21)</f>
        <v>46852</v>
      </c>
      <c r="E17" s="24" t="e">
        <f>C17/#REF!*100</f>
        <v>#REF!</v>
      </c>
      <c r="F17" s="25">
        <f t="shared" si="0"/>
        <v>99.818906193408182</v>
      </c>
      <c r="K17" s="26"/>
    </row>
    <row r="18" spans="1:12" ht="82.5" customHeight="1" x14ac:dyDescent="0.25">
      <c r="A18" s="21" t="s">
        <v>17</v>
      </c>
      <c r="B18" s="22" t="s">
        <v>18</v>
      </c>
      <c r="C18" s="27">
        <v>44717</v>
      </c>
      <c r="D18" s="27">
        <v>46492</v>
      </c>
      <c r="E18" s="24" t="e">
        <f>C18/#REF!*100</f>
        <v>#REF!</v>
      </c>
      <c r="F18" s="25">
        <f t="shared" si="0"/>
        <v>103.9694076078449</v>
      </c>
    </row>
    <row r="19" spans="1:12" ht="127.5" customHeight="1" x14ac:dyDescent="0.25">
      <c r="A19" s="21" t="s">
        <v>19</v>
      </c>
      <c r="B19" s="22" t="s">
        <v>20</v>
      </c>
      <c r="C19" s="27">
        <v>1750</v>
      </c>
      <c r="D19" s="27">
        <v>186</v>
      </c>
      <c r="E19" s="24" t="e">
        <f>C19/#REF!*100</f>
        <v>#REF!</v>
      </c>
      <c r="F19" s="25">
        <f t="shared" si="0"/>
        <v>10.628571428571428</v>
      </c>
      <c r="L19" s="26"/>
    </row>
    <row r="20" spans="1:12" ht="50.25" customHeight="1" x14ac:dyDescent="0.25">
      <c r="A20" s="21" t="s">
        <v>21</v>
      </c>
      <c r="B20" s="22" t="s">
        <v>22</v>
      </c>
      <c r="C20" s="27">
        <v>470</v>
      </c>
      <c r="D20" s="27">
        <v>162</v>
      </c>
      <c r="E20" s="24" t="e">
        <f>C20/#REF!*100</f>
        <v>#REF!</v>
      </c>
      <c r="F20" s="25">
        <f t="shared" si="0"/>
        <v>34.468085106382979</v>
      </c>
    </row>
    <row r="21" spans="1:12" ht="113.25" hidden="1" x14ac:dyDescent="0.25">
      <c r="A21" s="21" t="s">
        <v>23</v>
      </c>
      <c r="B21" s="22" t="s">
        <v>24</v>
      </c>
      <c r="C21" s="27"/>
      <c r="D21" s="27">
        <v>12</v>
      </c>
      <c r="E21" s="24" t="e">
        <f>C21/#REF!*100</f>
        <v>#REF!</v>
      </c>
      <c r="F21" s="25" t="e">
        <f t="shared" si="0"/>
        <v>#DIV/0!</v>
      </c>
    </row>
    <row r="22" spans="1:12" ht="47.25" x14ac:dyDescent="0.25">
      <c r="A22" s="21" t="s">
        <v>25</v>
      </c>
      <c r="B22" s="22" t="s">
        <v>26</v>
      </c>
      <c r="C22" s="27">
        <f>C23</f>
        <v>4555.5</v>
      </c>
      <c r="D22" s="27">
        <f>D23</f>
        <v>3459.3</v>
      </c>
      <c r="K22" s="26"/>
    </row>
    <row r="23" spans="1:12" ht="31.5" x14ac:dyDescent="0.25">
      <c r="A23" s="21" t="s">
        <v>27</v>
      </c>
      <c r="B23" s="22" t="s">
        <v>28</v>
      </c>
      <c r="C23" s="27">
        <f>C24+C25+C26</f>
        <v>4555.5</v>
      </c>
      <c r="D23" s="27">
        <f>SUM(D24:D26)</f>
        <v>3459.3</v>
      </c>
      <c r="K23" s="26"/>
      <c r="L23" s="26"/>
    </row>
    <row r="24" spans="1:12" ht="94.5" x14ac:dyDescent="0.25">
      <c r="A24" s="21" t="s">
        <v>29</v>
      </c>
      <c r="B24" s="22" t="s">
        <v>30</v>
      </c>
      <c r="C24" s="27">
        <v>1825.5</v>
      </c>
      <c r="D24" s="27">
        <v>1525</v>
      </c>
      <c r="K24" s="26" t="s">
        <v>353</v>
      </c>
      <c r="L24" s="28"/>
    </row>
    <row r="25" spans="1:12" ht="110.25" x14ac:dyDescent="0.25">
      <c r="A25" s="21" t="s">
        <v>31</v>
      </c>
      <c r="B25" s="22" t="s">
        <v>32</v>
      </c>
      <c r="C25" s="27">
        <v>30</v>
      </c>
      <c r="D25" s="27">
        <v>30</v>
      </c>
      <c r="K25" s="26"/>
      <c r="L25" s="28"/>
    </row>
    <row r="26" spans="1:12" ht="94.5" x14ac:dyDescent="0.25">
      <c r="A26" s="21" t="s">
        <v>33</v>
      </c>
      <c r="B26" s="22" t="s">
        <v>34</v>
      </c>
      <c r="C26" s="27">
        <v>2700</v>
      </c>
      <c r="D26" s="27">
        <f>1906-1.7</f>
        <v>1904.3</v>
      </c>
      <c r="L26" s="28"/>
    </row>
    <row r="27" spans="1:12" x14ac:dyDescent="0.25">
      <c r="A27" s="21" t="s">
        <v>35</v>
      </c>
      <c r="B27" s="22" t="s">
        <v>36</v>
      </c>
      <c r="C27" s="27">
        <f>C28+C32+C34+C36</f>
        <v>15905.45</v>
      </c>
      <c r="D27" s="27">
        <f>D28+D32+D34+D36</f>
        <v>24385.84</v>
      </c>
      <c r="E27" s="24" t="e">
        <f>C27/#REF!*100</f>
        <v>#REF!</v>
      </c>
      <c r="F27" s="25">
        <f t="shared" si="0"/>
        <v>153.31751066458352</v>
      </c>
      <c r="K27" s="26"/>
    </row>
    <row r="28" spans="1:12" ht="31.5" x14ac:dyDescent="0.25">
      <c r="A28" s="21" t="s">
        <v>37</v>
      </c>
      <c r="B28" s="22" t="s">
        <v>38</v>
      </c>
      <c r="C28" s="27">
        <f>SUM(C29:C31)</f>
        <v>7740.6</v>
      </c>
      <c r="D28" s="27">
        <f>SUM(D29:D31)</f>
        <v>12369</v>
      </c>
      <c r="E28" s="24" t="e">
        <f>C28/#REF!*100</f>
        <v>#REF!</v>
      </c>
      <c r="F28" s="25">
        <f t="shared" si="0"/>
        <v>159.79381443298968</v>
      </c>
    </row>
    <row r="29" spans="1:12" ht="31.5" x14ac:dyDescent="0.25">
      <c r="A29" s="21" t="s">
        <v>39</v>
      </c>
      <c r="B29" s="22" t="s">
        <v>40</v>
      </c>
      <c r="C29" s="27">
        <v>4160.6000000000004</v>
      </c>
      <c r="D29" s="27">
        <v>5200</v>
      </c>
      <c r="E29" s="24" t="e">
        <f>C29/#REF!*100</f>
        <v>#REF!</v>
      </c>
      <c r="F29" s="25">
        <f t="shared" si="0"/>
        <v>124.9819737537855</v>
      </c>
    </row>
    <row r="30" spans="1:12" ht="47.25" x14ac:dyDescent="0.25">
      <c r="A30" s="21" t="s">
        <v>41</v>
      </c>
      <c r="B30" s="22" t="s">
        <v>42</v>
      </c>
      <c r="C30" s="27">
        <v>3580</v>
      </c>
      <c r="D30" s="27">
        <v>4200</v>
      </c>
      <c r="E30" s="24" t="e">
        <f>C30/#REF!*100</f>
        <v>#REF!</v>
      </c>
      <c r="F30" s="25">
        <f t="shared" si="0"/>
        <v>117.31843575418995</v>
      </c>
    </row>
    <row r="31" spans="1:12" ht="31.5" hidden="1" x14ac:dyDescent="0.25">
      <c r="A31" s="21" t="s">
        <v>43</v>
      </c>
      <c r="B31" s="22" t="s">
        <v>44</v>
      </c>
      <c r="C31" s="27"/>
      <c r="D31" s="27">
        <v>2969</v>
      </c>
      <c r="E31" s="24" t="e">
        <f>C31/#REF!*100</f>
        <v>#REF!</v>
      </c>
      <c r="F31" s="25" t="e">
        <f t="shared" si="0"/>
        <v>#DIV/0!</v>
      </c>
    </row>
    <row r="32" spans="1:12" ht="31.5" x14ac:dyDescent="0.25">
      <c r="A32" s="21" t="s">
        <v>45</v>
      </c>
      <c r="B32" s="22" t="s">
        <v>46</v>
      </c>
      <c r="C32" s="27">
        <f>C33</f>
        <v>6239.85</v>
      </c>
      <c r="D32" s="27">
        <f>D33</f>
        <v>11313.84</v>
      </c>
      <c r="E32" s="24" t="e">
        <f>C32/#REF!*100</f>
        <v>#REF!</v>
      </c>
      <c r="F32" s="25">
        <f t="shared" si="0"/>
        <v>181.3158970167552</v>
      </c>
    </row>
    <row r="33" spans="1:6" ht="31.5" x14ac:dyDescent="0.25">
      <c r="A33" s="21" t="s">
        <v>47</v>
      </c>
      <c r="B33" s="22" t="s">
        <v>46</v>
      </c>
      <c r="C33" s="27">
        <v>6239.85</v>
      </c>
      <c r="D33" s="27">
        <f>11199+114.84</f>
        <v>11313.84</v>
      </c>
      <c r="E33" s="24"/>
      <c r="F33" s="25"/>
    </row>
    <row r="34" spans="1:6" x14ac:dyDescent="0.25">
      <c r="A34" s="21" t="s">
        <v>48</v>
      </c>
      <c r="B34" s="22" t="s">
        <v>49</v>
      </c>
      <c r="C34" s="27">
        <f t="shared" ref="C34:D34" si="1">C35</f>
        <v>1900</v>
      </c>
      <c r="D34" s="27">
        <f t="shared" si="1"/>
        <v>703</v>
      </c>
      <c r="E34" s="24" t="e">
        <f>C34/#REF!*100</f>
        <v>#REF!</v>
      </c>
      <c r="F34" s="25">
        <f t="shared" si="0"/>
        <v>37</v>
      </c>
    </row>
    <row r="35" spans="1:6" x14ac:dyDescent="0.25">
      <c r="A35" s="21" t="s">
        <v>50</v>
      </c>
      <c r="B35" s="22" t="s">
        <v>49</v>
      </c>
      <c r="C35" s="27">
        <v>1900</v>
      </c>
      <c r="D35" s="27">
        <v>703</v>
      </c>
      <c r="E35" s="24"/>
      <c r="F35" s="25">
        <f t="shared" si="0"/>
        <v>37</v>
      </c>
    </row>
    <row r="36" spans="1:6" ht="31.5" x14ac:dyDescent="0.25">
      <c r="A36" s="21" t="s">
        <v>51</v>
      </c>
      <c r="B36" s="22" t="s">
        <v>52</v>
      </c>
      <c r="C36" s="27">
        <f>C37</f>
        <v>25</v>
      </c>
      <c r="D36" s="27"/>
    </row>
    <row r="37" spans="1:6" ht="47.25" x14ac:dyDescent="0.25">
      <c r="A37" s="21" t="s">
        <v>53</v>
      </c>
      <c r="B37" s="22" t="s">
        <v>54</v>
      </c>
      <c r="C37" s="57">
        <v>25</v>
      </c>
      <c r="D37" s="27"/>
    </row>
    <row r="38" spans="1:6" x14ac:dyDescent="0.25">
      <c r="A38" s="21" t="s">
        <v>55</v>
      </c>
      <c r="B38" s="22" t="s">
        <v>56</v>
      </c>
      <c r="C38" s="27">
        <f>C39</f>
        <v>23865.599999999999</v>
      </c>
      <c r="D38" s="27" t="e">
        <f>D39+#REF!</f>
        <v>#REF!</v>
      </c>
      <c r="E38" s="24" t="e">
        <f>C38/#REF!*100</f>
        <v>#REF!</v>
      </c>
      <c r="F38" s="25" t="e">
        <f t="shared" si="0"/>
        <v>#REF!</v>
      </c>
    </row>
    <row r="39" spans="1:6" x14ac:dyDescent="0.25">
      <c r="A39" s="21" t="s">
        <v>57</v>
      </c>
      <c r="B39" s="22" t="s">
        <v>58</v>
      </c>
      <c r="C39" s="27">
        <f>C40+C41</f>
        <v>23865.599999999999</v>
      </c>
      <c r="D39" s="27">
        <f>D40+D41</f>
        <v>20117.900000000001</v>
      </c>
      <c r="E39" s="24" t="e">
        <f>C39/#REF!*100</f>
        <v>#REF!</v>
      </c>
      <c r="F39" s="25">
        <f t="shared" si="0"/>
        <v>84.296644542772867</v>
      </c>
    </row>
    <row r="40" spans="1:6" ht="31.5" hidden="1" x14ac:dyDescent="0.25">
      <c r="A40" s="21" t="s">
        <v>59</v>
      </c>
      <c r="B40" s="22" t="s">
        <v>60</v>
      </c>
      <c r="C40" s="27"/>
      <c r="D40" s="27">
        <f>20117.9-0.4</f>
        <v>20117.5</v>
      </c>
      <c r="E40" s="24" t="e">
        <f>C40/#REF!*100</f>
        <v>#REF!</v>
      </c>
      <c r="F40" s="25" t="e">
        <f t="shared" si="0"/>
        <v>#DIV/0!</v>
      </c>
    </row>
    <row r="41" spans="1:6" ht="31.5" x14ac:dyDescent="0.25">
      <c r="A41" s="21" t="s">
        <v>61</v>
      </c>
      <c r="B41" s="22" t="s">
        <v>62</v>
      </c>
      <c r="C41" s="27">
        <v>23865.599999999999</v>
      </c>
      <c r="D41" s="27">
        <v>0.4</v>
      </c>
      <c r="E41" s="24" t="e">
        <f>C41/#REF!*100</f>
        <v>#REF!</v>
      </c>
      <c r="F41" s="25">
        <f t="shared" si="0"/>
        <v>1.6760525610083135E-3</v>
      </c>
    </row>
    <row r="42" spans="1:6" ht="31.5" x14ac:dyDescent="0.25">
      <c r="A42" s="21" t="s">
        <v>63</v>
      </c>
      <c r="B42" s="22" t="s">
        <v>64</v>
      </c>
      <c r="C42" s="27">
        <f t="shared" ref="C42:D43" si="2">C43</f>
        <v>18.8</v>
      </c>
      <c r="D42" s="27">
        <f t="shared" si="2"/>
        <v>260</v>
      </c>
      <c r="E42" s="24" t="e">
        <f>C42/#REF!*100</f>
        <v>#REF!</v>
      </c>
      <c r="F42" s="25">
        <f t="shared" si="0"/>
        <v>1382.9787234042551</v>
      </c>
    </row>
    <row r="43" spans="1:6" x14ac:dyDescent="0.25">
      <c r="A43" s="21" t="s">
        <v>65</v>
      </c>
      <c r="B43" s="22" t="s">
        <v>66</v>
      </c>
      <c r="C43" s="27">
        <f t="shared" si="2"/>
        <v>18.8</v>
      </c>
      <c r="D43" s="27">
        <f t="shared" si="2"/>
        <v>260</v>
      </c>
      <c r="E43" s="24" t="e">
        <f>C43/#REF!*100</f>
        <v>#REF!</v>
      </c>
      <c r="F43" s="25">
        <f t="shared" si="0"/>
        <v>1382.9787234042551</v>
      </c>
    </row>
    <row r="44" spans="1:6" ht="31.5" x14ac:dyDescent="0.25">
      <c r="A44" s="21" t="s">
        <v>67</v>
      </c>
      <c r="B44" s="22" t="s">
        <v>68</v>
      </c>
      <c r="C44" s="27">
        <v>18.8</v>
      </c>
      <c r="D44" s="27">
        <v>260</v>
      </c>
      <c r="E44" s="24" t="e">
        <f>C44/#REF!*100</f>
        <v>#REF!</v>
      </c>
      <c r="F44" s="25">
        <f t="shared" si="0"/>
        <v>1382.9787234042551</v>
      </c>
    </row>
    <row r="45" spans="1:6" x14ac:dyDescent="0.25">
      <c r="A45" s="21" t="s">
        <v>69</v>
      </c>
      <c r="B45" s="22" t="s">
        <v>70</v>
      </c>
      <c r="C45" s="27">
        <f>C46+C48</f>
        <v>1200</v>
      </c>
      <c r="D45" s="27" t="e">
        <f>D46+D48</f>
        <v>#REF!</v>
      </c>
      <c r="E45" s="24" t="e">
        <f>C45/#REF!*100</f>
        <v>#REF!</v>
      </c>
      <c r="F45" s="25" t="e">
        <f t="shared" si="0"/>
        <v>#REF!</v>
      </c>
    </row>
    <row r="46" spans="1:6" ht="31.5" x14ac:dyDescent="0.25">
      <c r="A46" s="21" t="s">
        <v>71</v>
      </c>
      <c r="B46" s="22" t="s">
        <v>72</v>
      </c>
      <c r="C46" s="27">
        <f>C47</f>
        <v>1045</v>
      </c>
      <c r="D46" s="27">
        <f>D47</f>
        <v>1500</v>
      </c>
      <c r="E46" s="24" t="e">
        <f>C46/#REF!*100</f>
        <v>#REF!</v>
      </c>
      <c r="F46" s="25">
        <f t="shared" si="0"/>
        <v>143.54066985645932</v>
      </c>
    </row>
    <row r="47" spans="1:6" ht="48.75" customHeight="1" x14ac:dyDescent="0.25">
      <c r="A47" s="21" t="s">
        <v>73</v>
      </c>
      <c r="B47" s="22" t="s">
        <v>74</v>
      </c>
      <c r="C47" s="27">
        <v>1045</v>
      </c>
      <c r="D47" s="27">
        <v>1500</v>
      </c>
      <c r="E47" s="24" t="e">
        <f>C47/#REF!*100</f>
        <v>#REF!</v>
      </c>
      <c r="F47" s="25">
        <f t="shared" si="0"/>
        <v>143.54066985645932</v>
      </c>
    </row>
    <row r="48" spans="1:6" ht="47.25" x14ac:dyDescent="0.25">
      <c r="A48" s="21" t="s">
        <v>75</v>
      </c>
      <c r="B48" s="22" t="s">
        <v>76</v>
      </c>
      <c r="C48" s="27">
        <f>C49+C51</f>
        <v>155</v>
      </c>
      <c r="D48" s="27" t="e">
        <f>D49+#REF!+D51</f>
        <v>#REF!</v>
      </c>
      <c r="E48" s="24" t="e">
        <f>C48/#REF!*100</f>
        <v>#REF!</v>
      </c>
      <c r="F48" s="25" t="e">
        <f t="shared" si="0"/>
        <v>#REF!</v>
      </c>
    </row>
    <row r="49" spans="1:12" ht="78.75" x14ac:dyDescent="0.25">
      <c r="A49" s="21" t="s">
        <v>77</v>
      </c>
      <c r="B49" s="22" t="s">
        <v>78</v>
      </c>
      <c r="C49" s="27">
        <f>C50</f>
        <v>150</v>
      </c>
      <c r="D49" s="27">
        <f>D50</f>
        <v>550</v>
      </c>
      <c r="E49" s="24" t="e">
        <f>C49/#REF!*100</f>
        <v>#REF!</v>
      </c>
      <c r="F49" s="25">
        <f t="shared" si="0"/>
        <v>366.66666666666663</v>
      </c>
    </row>
    <row r="50" spans="1:12" ht="94.5" x14ac:dyDescent="0.25">
      <c r="A50" s="21" t="s">
        <v>79</v>
      </c>
      <c r="B50" s="22" t="s">
        <v>80</v>
      </c>
      <c r="C50" s="27">
        <v>150</v>
      </c>
      <c r="D50" s="27">
        <v>550</v>
      </c>
      <c r="E50" s="24" t="e">
        <f>C50/#REF!*100</f>
        <v>#REF!</v>
      </c>
      <c r="F50" s="25">
        <f t="shared" si="0"/>
        <v>366.66666666666663</v>
      </c>
    </row>
    <row r="51" spans="1:12" ht="31.5" x14ac:dyDescent="0.25">
      <c r="A51" s="21" t="s">
        <v>81</v>
      </c>
      <c r="B51" s="22" t="s">
        <v>82</v>
      </c>
      <c r="C51" s="27">
        <v>5</v>
      </c>
      <c r="D51" s="27">
        <v>9</v>
      </c>
      <c r="E51" s="24" t="e">
        <f>C51/#REF!*100</f>
        <v>#REF!</v>
      </c>
      <c r="F51" s="25">
        <f t="shared" si="0"/>
        <v>180</v>
      </c>
    </row>
    <row r="52" spans="1:12" hidden="1" x14ac:dyDescent="0.25">
      <c r="A52" s="21"/>
      <c r="B52" s="22" t="s">
        <v>83</v>
      </c>
      <c r="C52" s="27">
        <f>C53+C61+C71+C83+C67</f>
        <v>4429.88</v>
      </c>
      <c r="D52" s="27" t="e">
        <f>D53+D61+D71+D83</f>
        <v>#REF!</v>
      </c>
      <c r="E52" s="24" t="e">
        <f>C52/#REF!*100</f>
        <v>#REF!</v>
      </c>
      <c r="F52" s="25" t="e">
        <f t="shared" si="0"/>
        <v>#REF!</v>
      </c>
    </row>
    <row r="53" spans="1:12" ht="47.25" x14ac:dyDescent="0.25">
      <c r="A53" s="21" t="s">
        <v>84</v>
      </c>
      <c r="B53" s="22" t="s">
        <v>85</v>
      </c>
      <c r="C53" s="27">
        <f>C54+C56</f>
        <v>1604.88</v>
      </c>
      <c r="D53" s="27" t="e">
        <f>D54+D56</f>
        <v>#REF!</v>
      </c>
      <c r="E53" s="24" t="e">
        <f>C53/#REF!*100</f>
        <v>#REF!</v>
      </c>
      <c r="F53" s="25" t="e">
        <f t="shared" si="0"/>
        <v>#REF!</v>
      </c>
    </row>
    <row r="54" spans="1:12" ht="31.5" hidden="1" x14ac:dyDescent="0.25">
      <c r="A54" s="21" t="s">
        <v>86</v>
      </c>
      <c r="B54" s="22" t="s">
        <v>87</v>
      </c>
      <c r="C54" s="27">
        <f>C55</f>
        <v>0</v>
      </c>
      <c r="D54" s="27">
        <f>D55</f>
        <v>0</v>
      </c>
      <c r="E54" s="24" t="e">
        <f>C54/#REF!*100</f>
        <v>#REF!</v>
      </c>
      <c r="F54" s="25" t="e">
        <f t="shared" si="0"/>
        <v>#DIV/0!</v>
      </c>
    </row>
    <row r="55" spans="1:12" ht="47.25" hidden="1" x14ac:dyDescent="0.25">
      <c r="A55" s="21" t="s">
        <v>88</v>
      </c>
      <c r="B55" s="22" t="s">
        <v>89</v>
      </c>
      <c r="C55" s="27"/>
      <c r="D55" s="27"/>
      <c r="E55" s="24" t="e">
        <f>C55/#REF!*100</f>
        <v>#REF!</v>
      </c>
      <c r="F55" s="25" t="e">
        <f t="shared" si="0"/>
        <v>#DIV/0!</v>
      </c>
    </row>
    <row r="56" spans="1:12" ht="110.25" x14ac:dyDescent="0.25">
      <c r="A56" s="21" t="s">
        <v>90</v>
      </c>
      <c r="B56" s="22" t="s">
        <v>91</v>
      </c>
      <c r="C56" s="27">
        <f>C58+C59</f>
        <v>1604.88</v>
      </c>
      <c r="D56" s="27" t="e">
        <f>#REF!+D59+D57</f>
        <v>#REF!</v>
      </c>
      <c r="E56" s="24" t="e">
        <f>C56/#REF!*100</f>
        <v>#REF!</v>
      </c>
      <c r="F56" s="25" t="e">
        <f t="shared" si="0"/>
        <v>#REF!</v>
      </c>
    </row>
    <row r="57" spans="1:12" ht="94.5" x14ac:dyDescent="0.25">
      <c r="A57" s="21" t="s">
        <v>92</v>
      </c>
      <c r="B57" s="22" t="s">
        <v>93</v>
      </c>
      <c r="C57" s="27">
        <f>C58</f>
        <v>1300</v>
      </c>
      <c r="D57" s="27">
        <f>D58</f>
        <v>1517.68</v>
      </c>
    </row>
    <row r="58" spans="1:12" ht="94.5" x14ac:dyDescent="0.25">
      <c r="A58" s="21" t="s">
        <v>94</v>
      </c>
      <c r="B58" s="22" t="s">
        <v>95</v>
      </c>
      <c r="C58" s="27">
        <v>1300</v>
      </c>
      <c r="D58" s="27">
        <v>1517.68</v>
      </c>
    </row>
    <row r="59" spans="1:12" ht="94.5" x14ac:dyDescent="0.25">
      <c r="A59" s="21" t="s">
        <v>96</v>
      </c>
      <c r="B59" s="22" t="s">
        <v>97</v>
      </c>
      <c r="C59" s="27">
        <f>C60</f>
        <v>304.88</v>
      </c>
      <c r="D59" s="27">
        <f>D60</f>
        <v>194.15</v>
      </c>
      <c r="E59" s="24" t="e">
        <f>C59/#REF!*100</f>
        <v>#REF!</v>
      </c>
      <c r="F59" s="25">
        <f t="shared" si="0"/>
        <v>63.680792442928372</v>
      </c>
    </row>
    <row r="60" spans="1:12" ht="94.5" x14ac:dyDescent="0.25">
      <c r="A60" s="21" t="s">
        <v>98</v>
      </c>
      <c r="B60" s="22" t="s">
        <v>99</v>
      </c>
      <c r="C60" s="27">
        <v>304.88</v>
      </c>
      <c r="D60" s="27">
        <v>194.15</v>
      </c>
      <c r="E60" s="24" t="e">
        <f>C60/#REF!*100</f>
        <v>#REF!</v>
      </c>
      <c r="F60" s="25">
        <f t="shared" si="0"/>
        <v>63.680792442928372</v>
      </c>
    </row>
    <row r="61" spans="1:12" ht="31.5" x14ac:dyDescent="0.25">
      <c r="A61" s="21" t="s">
        <v>100</v>
      </c>
      <c r="B61" s="22" t="s">
        <v>101</v>
      </c>
      <c r="C61" s="27">
        <f>C62</f>
        <v>195</v>
      </c>
      <c r="D61" s="27">
        <f>D62</f>
        <v>255</v>
      </c>
      <c r="E61" s="24" t="e">
        <f>C61/#REF!*100</f>
        <v>#REF!</v>
      </c>
      <c r="F61" s="25">
        <f t="shared" si="0"/>
        <v>130.76923076923077</v>
      </c>
    </row>
    <row r="62" spans="1:12" ht="31.5" x14ac:dyDescent="0.25">
      <c r="A62" s="21" t="s">
        <v>102</v>
      </c>
      <c r="B62" s="22" t="s">
        <v>103</v>
      </c>
      <c r="C62" s="27">
        <f>SUM(C63:C66)</f>
        <v>195</v>
      </c>
      <c r="D62" s="27">
        <f>SUM(D63:D66)</f>
        <v>255</v>
      </c>
      <c r="E62" s="24" t="e">
        <f>C62/#REF!*100</f>
        <v>#REF!</v>
      </c>
      <c r="F62" s="25">
        <f t="shared" si="0"/>
        <v>130.76923076923077</v>
      </c>
    </row>
    <row r="63" spans="1:12" ht="31.5" x14ac:dyDescent="0.25">
      <c r="A63" s="21" t="s">
        <v>104</v>
      </c>
      <c r="B63" s="22" t="s">
        <v>105</v>
      </c>
      <c r="C63" s="27">
        <v>25</v>
      </c>
      <c r="D63" s="27">
        <v>90</v>
      </c>
      <c r="E63" s="24"/>
      <c r="F63" s="25">
        <f t="shared" si="0"/>
        <v>360</v>
      </c>
      <c r="L63" s="29"/>
    </row>
    <row r="64" spans="1:12" ht="31.5" hidden="1" x14ac:dyDescent="0.25">
      <c r="A64" s="21" t="s">
        <v>106</v>
      </c>
      <c r="B64" s="22" t="s">
        <v>107</v>
      </c>
      <c r="C64" s="27"/>
      <c r="D64" s="27">
        <v>5</v>
      </c>
      <c r="E64" s="24"/>
      <c r="F64" s="25"/>
      <c r="L64" s="29"/>
    </row>
    <row r="65" spans="1:12" ht="31.5" hidden="1" x14ac:dyDescent="0.25">
      <c r="A65" s="21" t="s">
        <v>108</v>
      </c>
      <c r="B65" s="22" t="s">
        <v>109</v>
      </c>
      <c r="C65" s="27"/>
      <c r="D65" s="27">
        <v>5</v>
      </c>
      <c r="E65" s="24"/>
      <c r="F65" s="25"/>
      <c r="L65" s="29"/>
    </row>
    <row r="66" spans="1:12" ht="31.5" x14ac:dyDescent="0.25">
      <c r="A66" s="21" t="s">
        <v>110</v>
      </c>
      <c r="B66" s="22" t="s">
        <v>111</v>
      </c>
      <c r="C66" s="27">
        <v>170</v>
      </c>
      <c r="D66" s="27">
        <v>155</v>
      </c>
      <c r="E66" s="24"/>
      <c r="F66" s="25"/>
      <c r="L66" s="29"/>
    </row>
    <row r="67" spans="1:12" ht="47.25" hidden="1" x14ac:dyDescent="0.25">
      <c r="A67" s="21" t="s">
        <v>112</v>
      </c>
      <c r="B67" s="22" t="s">
        <v>113</v>
      </c>
      <c r="C67" s="27">
        <f>C68</f>
        <v>0</v>
      </c>
      <c r="D67" s="27">
        <f>D68</f>
        <v>0</v>
      </c>
      <c r="E67" s="24" t="e">
        <f>C67/#REF!*100</f>
        <v>#REF!</v>
      </c>
      <c r="F67" s="25" t="e">
        <f t="shared" si="0"/>
        <v>#DIV/0!</v>
      </c>
    </row>
    <row r="68" spans="1:12" hidden="1" x14ac:dyDescent="0.25">
      <c r="A68" s="21" t="s">
        <v>114</v>
      </c>
      <c r="B68" s="22" t="s">
        <v>115</v>
      </c>
      <c r="C68" s="27">
        <f>C70</f>
        <v>0</v>
      </c>
      <c r="D68" s="27">
        <f>D70</f>
        <v>0</v>
      </c>
      <c r="E68" s="24" t="e">
        <f>C68/#REF!*100</f>
        <v>#REF!</v>
      </c>
      <c r="F68" s="25" t="e">
        <f t="shared" si="0"/>
        <v>#DIV/0!</v>
      </c>
    </row>
    <row r="69" spans="1:12" hidden="1" x14ac:dyDescent="0.25">
      <c r="A69" s="21" t="s">
        <v>116</v>
      </c>
      <c r="B69" s="22" t="s">
        <v>117</v>
      </c>
      <c r="C69" s="27">
        <f>C70</f>
        <v>0</v>
      </c>
      <c r="D69" s="27">
        <f>D70</f>
        <v>0</v>
      </c>
      <c r="E69" s="24"/>
      <c r="F69" s="25"/>
    </row>
    <row r="70" spans="1:12" ht="47.25" hidden="1" x14ac:dyDescent="0.25">
      <c r="A70" s="21" t="s">
        <v>118</v>
      </c>
      <c r="B70" s="22" t="s">
        <v>119</v>
      </c>
      <c r="C70" s="27">
        <v>0</v>
      </c>
      <c r="D70" s="27"/>
      <c r="E70" s="24" t="e">
        <f>C70/#REF!*100</f>
        <v>#REF!</v>
      </c>
      <c r="F70" s="25" t="e">
        <f t="shared" si="0"/>
        <v>#DIV/0!</v>
      </c>
    </row>
    <row r="71" spans="1:12" ht="29.25" customHeight="1" x14ac:dyDescent="0.25">
      <c r="A71" s="21" t="s">
        <v>120</v>
      </c>
      <c r="B71" s="22" t="s">
        <v>121</v>
      </c>
      <c r="C71" s="27">
        <f t="shared" ref="C71" si="3">C75+C72</f>
        <v>1050</v>
      </c>
      <c r="D71" s="27">
        <f>D72+D75</f>
        <v>400</v>
      </c>
      <c r="E71" s="24" t="e">
        <f>C71/#REF!*100</f>
        <v>#REF!</v>
      </c>
      <c r="F71" s="25">
        <f t="shared" si="0"/>
        <v>38.095238095238095</v>
      </c>
    </row>
    <row r="72" spans="1:12" ht="60" hidden="1" customHeight="1" x14ac:dyDescent="0.25">
      <c r="A72" s="21" t="s">
        <v>122</v>
      </c>
      <c r="B72" s="22" t="s">
        <v>123</v>
      </c>
      <c r="C72" s="27">
        <f t="shared" ref="C72:D73" si="4">C73</f>
        <v>0</v>
      </c>
      <c r="D72" s="27">
        <f t="shared" si="4"/>
        <v>0</v>
      </c>
      <c r="E72" s="24" t="e">
        <f>C72/#REF!*100</f>
        <v>#REF!</v>
      </c>
      <c r="F72" s="25" t="e">
        <f t="shared" si="0"/>
        <v>#DIV/0!</v>
      </c>
    </row>
    <row r="73" spans="1:12" ht="110.25" hidden="1" x14ac:dyDescent="0.25">
      <c r="A73" s="21" t="s">
        <v>124</v>
      </c>
      <c r="B73" s="22" t="s">
        <v>125</v>
      </c>
      <c r="C73" s="27">
        <f t="shared" si="4"/>
        <v>0</v>
      </c>
      <c r="D73" s="27">
        <f t="shared" si="4"/>
        <v>0</v>
      </c>
      <c r="E73" s="24" t="e">
        <f>C73/#REF!*100</f>
        <v>#REF!</v>
      </c>
      <c r="F73" s="25" t="e">
        <f t="shared" si="0"/>
        <v>#DIV/0!</v>
      </c>
    </row>
    <row r="74" spans="1:12" ht="110.25" hidden="1" x14ac:dyDescent="0.25">
      <c r="A74" s="21" t="s">
        <v>126</v>
      </c>
      <c r="B74" s="22" t="s">
        <v>127</v>
      </c>
      <c r="C74" s="27"/>
      <c r="D74" s="27"/>
      <c r="E74" s="24" t="e">
        <f>C74/#REF!*100</f>
        <v>#REF!</v>
      </c>
      <c r="F74" s="25" t="e">
        <f t="shared" si="0"/>
        <v>#DIV/0!</v>
      </c>
    </row>
    <row r="75" spans="1:12" ht="63" hidden="1" x14ac:dyDescent="0.25">
      <c r="A75" s="21" t="s">
        <v>128</v>
      </c>
      <c r="B75" s="22" t="s">
        <v>129</v>
      </c>
      <c r="C75" s="27">
        <f>C76+C78</f>
        <v>1050</v>
      </c>
      <c r="D75" s="27">
        <f>D76+D78</f>
        <v>400</v>
      </c>
      <c r="E75" s="24" t="e">
        <f>C75/#REF!*100</f>
        <v>#REF!</v>
      </c>
      <c r="F75" s="25">
        <f t="shared" si="0"/>
        <v>38.095238095238095</v>
      </c>
    </row>
    <row r="76" spans="1:12" ht="21.75" hidden="1" customHeight="1" x14ac:dyDescent="0.25">
      <c r="A76" s="21" t="s">
        <v>130</v>
      </c>
      <c r="B76" s="22" t="s">
        <v>131</v>
      </c>
      <c r="C76" s="27">
        <f t="shared" ref="C76:D76" si="5">C77</f>
        <v>0</v>
      </c>
      <c r="D76" s="27">
        <f t="shared" si="5"/>
        <v>0</v>
      </c>
      <c r="E76" s="24" t="e">
        <f>C76/#REF!*100</f>
        <v>#REF!</v>
      </c>
      <c r="F76" s="25" t="e">
        <f t="shared" si="0"/>
        <v>#DIV/0!</v>
      </c>
    </row>
    <row r="77" spans="1:12" ht="24.75" hidden="1" customHeight="1" x14ac:dyDescent="0.25">
      <c r="A77" s="21" t="s">
        <v>132</v>
      </c>
      <c r="B77" s="22" t="s">
        <v>133</v>
      </c>
      <c r="C77" s="27">
        <v>0</v>
      </c>
      <c r="D77" s="27">
        <v>0</v>
      </c>
      <c r="E77" s="24" t="e">
        <f>C77/#REF!*100</f>
        <v>#REF!</v>
      </c>
      <c r="F77" s="25" t="e">
        <f t="shared" si="0"/>
        <v>#DIV/0!</v>
      </c>
    </row>
    <row r="78" spans="1:12" ht="26.25" customHeight="1" x14ac:dyDescent="0.25">
      <c r="A78" s="21" t="s">
        <v>134</v>
      </c>
      <c r="B78" s="22" t="s">
        <v>135</v>
      </c>
      <c r="C78" s="30">
        <f>C79</f>
        <v>1050</v>
      </c>
      <c r="D78" s="30">
        <f t="shared" ref="D78" si="6">D79</f>
        <v>400</v>
      </c>
    </row>
    <row r="79" spans="1:12" ht="70.5" customHeight="1" x14ac:dyDescent="0.25">
      <c r="A79" s="21" t="s">
        <v>136</v>
      </c>
      <c r="B79" s="22" t="s">
        <v>137</v>
      </c>
      <c r="C79" s="30">
        <v>1050</v>
      </c>
      <c r="D79" s="31">
        <v>400</v>
      </c>
    </row>
    <row r="80" spans="1:12" ht="25.5" hidden="1" customHeight="1" x14ac:dyDescent="0.25">
      <c r="A80" s="21" t="s">
        <v>138</v>
      </c>
      <c r="B80" s="22" t="s">
        <v>139</v>
      </c>
      <c r="C80" s="27">
        <f t="shared" ref="C80:D81" si="7">C81</f>
        <v>0</v>
      </c>
      <c r="D80" s="27">
        <f t="shared" si="7"/>
        <v>0</v>
      </c>
      <c r="E80" s="24" t="e">
        <f>C80/#REF!*100</f>
        <v>#REF!</v>
      </c>
      <c r="F80" s="25" t="e">
        <f t="shared" si="0"/>
        <v>#DIV/0!</v>
      </c>
    </row>
    <row r="81" spans="1:11" ht="28.5" hidden="1" customHeight="1" x14ac:dyDescent="0.25">
      <c r="A81" s="21" t="s">
        <v>140</v>
      </c>
      <c r="B81" s="22" t="s">
        <v>141</v>
      </c>
      <c r="C81" s="27">
        <f t="shared" si="7"/>
        <v>0</v>
      </c>
      <c r="D81" s="27">
        <f t="shared" si="7"/>
        <v>0</v>
      </c>
      <c r="E81" s="24" t="e">
        <f>C81/#REF!*100</f>
        <v>#REF!</v>
      </c>
      <c r="F81" s="25" t="e">
        <f t="shared" si="0"/>
        <v>#DIV/0!</v>
      </c>
    </row>
    <row r="82" spans="1:11" ht="32.25" hidden="1" customHeight="1" x14ac:dyDescent="0.25">
      <c r="A82" s="21" t="s">
        <v>142</v>
      </c>
      <c r="B82" s="22" t="s">
        <v>143</v>
      </c>
      <c r="C82" s="27"/>
      <c r="D82" s="27"/>
      <c r="E82" s="24" t="e">
        <f>C82/#REF!*100</f>
        <v>#REF!</v>
      </c>
      <c r="F82" s="25" t="e">
        <f t="shared" si="0"/>
        <v>#DIV/0!</v>
      </c>
    </row>
    <row r="83" spans="1:11" x14ac:dyDescent="0.25">
      <c r="A83" s="21" t="s">
        <v>144</v>
      </c>
      <c r="B83" s="32" t="s">
        <v>145</v>
      </c>
      <c r="C83" s="27">
        <f>C84+C87+C88+C91+C97+C100+C101+C95+C99+C96</f>
        <v>1580</v>
      </c>
      <c r="D83" s="27" t="e">
        <f>D84+D87+#REF!+#REF!+D90+D93+D100+#REF!</f>
        <v>#REF!</v>
      </c>
      <c r="K83" s="26"/>
    </row>
    <row r="84" spans="1:11" ht="31.5" x14ac:dyDescent="0.25">
      <c r="A84" s="21" t="s">
        <v>146</v>
      </c>
      <c r="B84" s="33" t="s">
        <v>147</v>
      </c>
      <c r="C84" s="27">
        <f>C85+C86</f>
        <v>31</v>
      </c>
      <c r="D84" s="27">
        <f>D86+D85</f>
        <v>59.39</v>
      </c>
    </row>
    <row r="85" spans="1:11" ht="78.75" x14ac:dyDescent="0.25">
      <c r="A85" s="21" t="s">
        <v>148</v>
      </c>
      <c r="B85" s="33" t="s">
        <v>149</v>
      </c>
      <c r="C85" s="27">
        <v>24</v>
      </c>
      <c r="D85" s="27">
        <v>16</v>
      </c>
    </row>
    <row r="86" spans="1:11" ht="63" x14ac:dyDescent="0.25">
      <c r="A86" s="21" t="s">
        <v>150</v>
      </c>
      <c r="B86" s="33" t="s">
        <v>151</v>
      </c>
      <c r="C86" s="27">
        <v>7</v>
      </c>
      <c r="D86" s="27">
        <v>43.39</v>
      </c>
    </row>
    <row r="87" spans="1:11" ht="78.75" hidden="1" x14ac:dyDescent="0.25">
      <c r="A87" s="21" t="s">
        <v>152</v>
      </c>
      <c r="B87" s="33" t="s">
        <v>153</v>
      </c>
      <c r="C87" s="27"/>
      <c r="D87" s="27">
        <v>77</v>
      </c>
    </row>
    <row r="88" spans="1:11" ht="78.75" x14ac:dyDescent="0.25">
      <c r="A88" s="21" t="s">
        <v>154</v>
      </c>
      <c r="B88" s="33" t="s">
        <v>155</v>
      </c>
      <c r="C88" s="27">
        <f>C90+C89</f>
        <v>32</v>
      </c>
      <c r="D88" s="27"/>
    </row>
    <row r="89" spans="1:11" ht="63" x14ac:dyDescent="0.25">
      <c r="A89" s="21" t="s">
        <v>354</v>
      </c>
      <c r="B89" s="33" t="s">
        <v>359</v>
      </c>
      <c r="C89" s="27">
        <v>30</v>
      </c>
      <c r="D89" s="27"/>
    </row>
    <row r="90" spans="1:11" ht="63" x14ac:dyDescent="0.25">
      <c r="A90" s="21" t="s">
        <v>156</v>
      </c>
      <c r="B90" s="33" t="s">
        <v>157</v>
      </c>
      <c r="C90" s="27">
        <v>2</v>
      </c>
      <c r="D90" s="27">
        <f>D91+D92</f>
        <v>57.95</v>
      </c>
    </row>
    <row r="91" spans="1:11" ht="126" x14ac:dyDescent="0.25">
      <c r="A91" s="21" t="s">
        <v>158</v>
      </c>
      <c r="B91" s="33" t="s">
        <v>159</v>
      </c>
      <c r="C91" s="27">
        <f>C92+C93+C94</f>
        <v>1</v>
      </c>
      <c r="D91" s="27">
        <v>40</v>
      </c>
    </row>
    <row r="92" spans="1:11" ht="35.25" customHeight="1" x14ac:dyDescent="0.25">
      <c r="A92" s="21" t="s">
        <v>160</v>
      </c>
      <c r="B92" s="33" t="s">
        <v>161</v>
      </c>
      <c r="C92" s="27"/>
      <c r="D92" s="27">
        <v>17.95</v>
      </c>
    </row>
    <row r="93" spans="1:11" ht="36.75" customHeight="1" x14ac:dyDescent="0.25">
      <c r="A93" s="21" t="s">
        <v>162</v>
      </c>
      <c r="B93" s="33" t="s">
        <v>163</v>
      </c>
      <c r="C93" s="27">
        <v>1</v>
      </c>
      <c r="D93" s="27">
        <v>366.81</v>
      </c>
    </row>
    <row r="94" spans="1:11" ht="51" hidden="1" customHeight="1" x14ac:dyDescent="0.25">
      <c r="A94" s="21" t="s">
        <v>164</v>
      </c>
      <c r="B94" s="33" t="s">
        <v>165</v>
      </c>
      <c r="C94" s="27"/>
      <c r="D94" s="27"/>
    </row>
    <row r="95" spans="1:11" ht="63" x14ac:dyDescent="0.25">
      <c r="A95" s="21" t="s">
        <v>166</v>
      </c>
      <c r="B95" s="33" t="s">
        <v>167</v>
      </c>
      <c r="C95" s="27">
        <v>791</v>
      </c>
      <c r="D95" s="27"/>
    </row>
    <row r="96" spans="1:11" ht="30.75" customHeight="1" x14ac:dyDescent="0.25">
      <c r="A96" s="21" t="s">
        <v>358</v>
      </c>
      <c r="B96" s="33" t="s">
        <v>356</v>
      </c>
      <c r="C96" s="27">
        <v>5</v>
      </c>
      <c r="D96" s="27"/>
    </row>
    <row r="97" spans="1:14" ht="47.25" hidden="1" x14ac:dyDescent="0.25">
      <c r="A97" s="21" t="s">
        <v>168</v>
      </c>
      <c r="B97" s="33" t="s">
        <v>169</v>
      </c>
      <c r="C97" s="27">
        <f>C98</f>
        <v>0</v>
      </c>
      <c r="D97" s="27">
        <v>32</v>
      </c>
    </row>
    <row r="98" spans="1:14" ht="63" hidden="1" x14ac:dyDescent="0.25">
      <c r="A98" s="21" t="s">
        <v>170</v>
      </c>
      <c r="B98" s="33" t="s">
        <v>171</v>
      </c>
      <c r="C98" s="27"/>
      <c r="D98" s="27">
        <v>30</v>
      </c>
    </row>
    <row r="99" spans="1:14" ht="47.25" hidden="1" x14ac:dyDescent="0.25">
      <c r="A99" s="21" t="s">
        <v>355</v>
      </c>
      <c r="B99" s="33" t="s">
        <v>357</v>
      </c>
      <c r="C99" s="27"/>
      <c r="D99" s="27"/>
    </row>
    <row r="100" spans="1:14" ht="78.75" x14ac:dyDescent="0.25">
      <c r="A100" s="21" t="s">
        <v>172</v>
      </c>
      <c r="B100" s="33" t="s">
        <v>173</v>
      </c>
      <c r="C100" s="27">
        <v>150</v>
      </c>
      <c r="D100" s="27">
        <f>D101</f>
        <v>1091.3599999999999</v>
      </c>
    </row>
    <row r="101" spans="1:14" ht="31.5" x14ac:dyDescent="0.25">
      <c r="A101" s="21" t="s">
        <v>175</v>
      </c>
      <c r="B101" s="33" t="s">
        <v>174</v>
      </c>
      <c r="C101" s="27">
        <f>C102</f>
        <v>570</v>
      </c>
      <c r="D101" s="27">
        <v>1091.3599999999999</v>
      </c>
    </row>
    <row r="102" spans="1:14" ht="47.25" x14ac:dyDescent="0.25">
      <c r="A102" s="21" t="s">
        <v>175</v>
      </c>
      <c r="B102" s="33" t="s">
        <v>176</v>
      </c>
      <c r="C102" s="27">
        <f>480+90</f>
        <v>570</v>
      </c>
      <c r="D102" s="27">
        <f t="shared" ref="C102:D103" si="8">D103</f>
        <v>0</v>
      </c>
      <c r="E102" s="24" t="e">
        <f>C102/#REF!*100</f>
        <v>#REF!</v>
      </c>
      <c r="F102" s="25">
        <f t="shared" ref="F102:F167" si="9">D102/C102*100</f>
        <v>0</v>
      </c>
    </row>
    <row r="103" spans="1:14" hidden="1" x14ac:dyDescent="0.25">
      <c r="A103" s="21" t="s">
        <v>177</v>
      </c>
      <c r="B103" s="22" t="s">
        <v>178</v>
      </c>
      <c r="C103" s="27">
        <f t="shared" si="8"/>
        <v>0</v>
      </c>
      <c r="D103" s="27">
        <f t="shared" si="8"/>
        <v>0</v>
      </c>
      <c r="E103" s="24" t="e">
        <f>C103/#REF!*100</f>
        <v>#REF!</v>
      </c>
      <c r="F103" s="25" t="e">
        <f t="shared" si="9"/>
        <v>#DIV/0!</v>
      </c>
    </row>
    <row r="104" spans="1:14" ht="31.5" hidden="1" x14ac:dyDescent="0.25">
      <c r="A104" s="21" t="s">
        <v>179</v>
      </c>
      <c r="B104" s="22" t="s">
        <v>180</v>
      </c>
      <c r="C104" s="27"/>
      <c r="D104" s="27"/>
      <c r="E104" s="24" t="e">
        <f>C104/#REF!*100</f>
        <v>#REF!</v>
      </c>
      <c r="F104" s="25" t="e">
        <f t="shared" si="9"/>
        <v>#DIV/0!</v>
      </c>
    </row>
    <row r="105" spans="1:14" x14ac:dyDescent="0.25">
      <c r="A105" s="21" t="s">
        <v>181</v>
      </c>
      <c r="B105" s="22" t="s">
        <v>182</v>
      </c>
      <c r="C105" s="27">
        <f>C106+C202+C204+C200</f>
        <v>295087.59999999998</v>
      </c>
      <c r="D105" s="27" t="e">
        <f>D106+D202+D204+D200</f>
        <v>#REF!</v>
      </c>
      <c r="E105" s="24" t="e">
        <f>C105/#REF!*100</f>
        <v>#REF!</v>
      </c>
      <c r="F105" s="25" t="e">
        <f t="shared" si="9"/>
        <v>#REF!</v>
      </c>
      <c r="G105" s="34">
        <v>2013</v>
      </c>
      <c r="H105" s="34">
        <v>2014</v>
      </c>
      <c r="I105" s="34">
        <v>2015</v>
      </c>
      <c r="K105" s="26"/>
      <c r="L105" s="26"/>
    </row>
    <row r="106" spans="1:14" ht="47.25" x14ac:dyDescent="0.25">
      <c r="A106" s="21" t="s">
        <v>183</v>
      </c>
      <c r="B106" s="22" t="s">
        <v>184</v>
      </c>
      <c r="C106" s="27">
        <f>C107+C114+C151+C193+C206</f>
        <v>295087.59999999998</v>
      </c>
      <c r="D106" s="27" t="e">
        <f>D107+D114+D151+D193</f>
        <v>#REF!</v>
      </c>
      <c r="E106" s="24" t="e">
        <f>C106/#REF!*100</f>
        <v>#REF!</v>
      </c>
      <c r="F106" s="25" t="e">
        <f t="shared" si="9"/>
        <v>#REF!</v>
      </c>
      <c r="G106" s="34">
        <f>2654.9+164764.2+9466.3+586.3</f>
        <v>177471.69999999998</v>
      </c>
      <c r="H106" s="34">
        <f>2680.5+170332.2+9466.3+605.6</f>
        <v>183084.6</v>
      </c>
      <c r="I106" s="34">
        <f>2736.1+178105.2+9466.3+606.9</f>
        <v>190914.5</v>
      </c>
      <c r="K106" s="26"/>
      <c r="L106" s="26"/>
    </row>
    <row r="107" spans="1:14" ht="31.5" x14ac:dyDescent="0.25">
      <c r="A107" s="21" t="s">
        <v>185</v>
      </c>
      <c r="B107" s="22" t="s">
        <v>186</v>
      </c>
      <c r="C107" s="27">
        <f>C108+C110+C112</f>
        <v>124745.8</v>
      </c>
      <c r="D107" s="27">
        <f>D108+D110+D112</f>
        <v>90055.6</v>
      </c>
      <c r="E107" s="24" t="e">
        <f>C107/#REF!*100</f>
        <v>#REF!</v>
      </c>
      <c r="F107" s="25">
        <f t="shared" si="9"/>
        <v>72.19128820369103</v>
      </c>
      <c r="G107" s="34" t="e">
        <f>#REF!-G106</f>
        <v>#REF!</v>
      </c>
      <c r="H107" s="34">
        <f>C105-H106</f>
        <v>112002.99999999997</v>
      </c>
      <c r="I107" s="34" t="e">
        <f>D105-I106</f>
        <v>#REF!</v>
      </c>
      <c r="K107" s="26"/>
    </row>
    <row r="108" spans="1:14" ht="31.5" x14ac:dyDescent="0.25">
      <c r="A108" s="21" t="s">
        <v>187</v>
      </c>
      <c r="B108" s="22" t="s">
        <v>188</v>
      </c>
      <c r="C108" s="27">
        <f>C109</f>
        <v>124745.8</v>
      </c>
      <c r="D108" s="27">
        <f>D109</f>
        <v>90055.6</v>
      </c>
      <c r="E108" s="24" t="e">
        <f>C108/#REF!*100</f>
        <v>#REF!</v>
      </c>
      <c r="F108" s="25">
        <f t="shared" si="9"/>
        <v>72.19128820369103</v>
      </c>
      <c r="G108" s="34" t="e">
        <f>G107-#REF!</f>
        <v>#REF!</v>
      </c>
      <c r="H108" s="34" t="e">
        <f>H107-#REF!</f>
        <v>#REF!</v>
      </c>
      <c r="I108" s="34" t="e">
        <f>I107-#REF!</f>
        <v>#REF!</v>
      </c>
    </row>
    <row r="109" spans="1:14" ht="45.75" customHeight="1" x14ac:dyDescent="0.25">
      <c r="A109" s="21" t="s">
        <v>189</v>
      </c>
      <c r="B109" s="22" t="s">
        <v>190</v>
      </c>
      <c r="C109" s="27">
        <v>124745.8</v>
      </c>
      <c r="D109" s="27">
        <v>90055.6</v>
      </c>
      <c r="E109" s="24" t="e">
        <f>C109/#REF!*100</f>
        <v>#REF!</v>
      </c>
      <c r="F109" s="25">
        <f t="shared" si="9"/>
        <v>72.19128820369103</v>
      </c>
      <c r="G109" s="35"/>
      <c r="H109" s="35"/>
      <c r="I109" s="35"/>
      <c r="K109" s="36">
        <f>C109-50736.5</f>
        <v>74009.3</v>
      </c>
      <c r="L109" s="36">
        <f>D109-50736.5</f>
        <v>39319.100000000006</v>
      </c>
      <c r="M109" s="37"/>
      <c r="N109" s="37"/>
    </row>
    <row r="110" spans="1:14" ht="51" hidden="1" customHeight="1" x14ac:dyDescent="0.25">
      <c r="A110" s="21" t="s">
        <v>191</v>
      </c>
      <c r="B110" s="22" t="s">
        <v>192</v>
      </c>
      <c r="C110" s="27">
        <f>C111</f>
        <v>0</v>
      </c>
      <c r="D110" s="27">
        <f>D111</f>
        <v>0</v>
      </c>
      <c r="E110" s="24" t="e">
        <f>C110/#REF!*100</f>
        <v>#REF!</v>
      </c>
      <c r="F110" s="25" t="e">
        <f t="shared" si="9"/>
        <v>#DIV/0!</v>
      </c>
      <c r="K110" s="37"/>
      <c r="L110" s="37"/>
      <c r="M110" s="37"/>
      <c r="N110" s="37"/>
    </row>
    <row r="111" spans="1:14" ht="45" hidden="1" customHeight="1" x14ac:dyDescent="0.25">
      <c r="A111" s="21" t="s">
        <v>193</v>
      </c>
      <c r="B111" s="22" t="s">
        <v>194</v>
      </c>
      <c r="C111" s="27"/>
      <c r="D111" s="27"/>
      <c r="E111" s="24" t="e">
        <f>C111/#REF!*100</f>
        <v>#REF!</v>
      </c>
      <c r="F111" s="25" t="e">
        <f t="shared" si="9"/>
        <v>#DIV/0!</v>
      </c>
      <c r="K111" s="37"/>
      <c r="L111" s="37"/>
      <c r="M111" s="37"/>
      <c r="N111" s="37"/>
    </row>
    <row r="112" spans="1:14" ht="44.25" hidden="1" customHeight="1" x14ac:dyDescent="0.25">
      <c r="A112" s="21" t="s">
        <v>195</v>
      </c>
      <c r="B112" s="22" t="s">
        <v>196</v>
      </c>
      <c r="C112" s="27">
        <f>SUM(C113)</f>
        <v>0</v>
      </c>
      <c r="D112" s="27">
        <f>SUM(D113)</f>
        <v>0</v>
      </c>
      <c r="E112" s="24" t="e">
        <f>C112/#REF!*100</f>
        <v>#REF!</v>
      </c>
      <c r="F112" s="25" t="e">
        <f t="shared" si="9"/>
        <v>#DIV/0!</v>
      </c>
      <c r="K112" s="37"/>
      <c r="L112" s="37"/>
      <c r="M112" s="37"/>
      <c r="N112" s="37"/>
    </row>
    <row r="113" spans="1:14" ht="45" hidden="1" customHeight="1" x14ac:dyDescent="0.25">
      <c r="A113" s="21" t="s">
        <v>197</v>
      </c>
      <c r="B113" s="22" t="s">
        <v>198</v>
      </c>
      <c r="C113" s="27"/>
      <c r="D113" s="27"/>
      <c r="E113" s="24" t="e">
        <f>C113/#REF!*100</f>
        <v>#REF!</v>
      </c>
      <c r="F113" s="25" t="e">
        <f t="shared" si="9"/>
        <v>#DIV/0!</v>
      </c>
      <c r="K113" s="37"/>
      <c r="L113" s="37"/>
      <c r="M113" s="37"/>
      <c r="N113" s="37"/>
    </row>
    <row r="114" spans="1:14" ht="47.25" x14ac:dyDescent="0.25">
      <c r="A114" s="21" t="s">
        <v>199</v>
      </c>
      <c r="B114" s="22" t="s">
        <v>200</v>
      </c>
      <c r="C114" s="27">
        <f>C115+C138</f>
        <v>7409</v>
      </c>
      <c r="D114" s="27">
        <f>D118+D120+D122+D124+D129+D132+D138+D134+D126+D115+D136</f>
        <v>3793.6</v>
      </c>
      <c r="E114" s="24" t="e">
        <f>C114/#REF!*100</f>
        <v>#REF!</v>
      </c>
      <c r="F114" s="25">
        <f t="shared" si="9"/>
        <v>51.202591442839783</v>
      </c>
      <c r="K114" s="38"/>
      <c r="L114" s="37"/>
      <c r="M114" s="37"/>
      <c r="N114" s="37"/>
    </row>
    <row r="115" spans="1:14" ht="31.5" x14ac:dyDescent="0.25">
      <c r="A115" s="21" t="s">
        <v>201</v>
      </c>
      <c r="B115" s="22" t="s">
        <v>202</v>
      </c>
      <c r="C115" s="27">
        <f>SUM(C116)</f>
        <v>3074.1</v>
      </c>
      <c r="D115" s="27">
        <f>SUM(D116)</f>
        <v>0</v>
      </c>
      <c r="E115" s="24" t="e">
        <f>C115/#REF!*100</f>
        <v>#REF!</v>
      </c>
      <c r="F115" s="25">
        <f>D115/C115*100</f>
        <v>0</v>
      </c>
      <c r="K115" s="37"/>
      <c r="L115" s="37"/>
      <c r="M115" s="37"/>
      <c r="N115" s="37"/>
    </row>
    <row r="116" spans="1:14" ht="31.5" x14ac:dyDescent="0.25">
      <c r="A116" s="21" t="s">
        <v>203</v>
      </c>
      <c r="B116" s="22" t="s">
        <v>204</v>
      </c>
      <c r="C116" s="27">
        <f>C117</f>
        <v>3074.1</v>
      </c>
      <c r="D116" s="27"/>
      <c r="E116" s="24" t="e">
        <f>C116/#REF!*100</f>
        <v>#REF!</v>
      </c>
      <c r="F116" s="25">
        <f>D116/C116*100</f>
        <v>0</v>
      </c>
      <c r="K116" s="37"/>
      <c r="L116" s="37"/>
      <c r="M116" s="37"/>
      <c r="N116" s="37"/>
    </row>
    <row r="117" spans="1:14" ht="108.75" customHeight="1" x14ac:dyDescent="0.25">
      <c r="A117" s="21"/>
      <c r="B117" s="41" t="s">
        <v>349</v>
      </c>
      <c r="C117" s="27">
        <v>3074.1</v>
      </c>
      <c r="D117" s="27"/>
      <c r="E117" s="24"/>
      <c r="F117" s="25"/>
      <c r="K117" s="37"/>
      <c r="L117" s="37"/>
      <c r="M117" s="37"/>
      <c r="N117" s="37"/>
    </row>
    <row r="118" spans="1:14" ht="0.75" hidden="1" customHeight="1" x14ac:dyDescent="0.25">
      <c r="A118" s="21" t="s">
        <v>205</v>
      </c>
      <c r="B118" s="41" t="s">
        <v>350</v>
      </c>
      <c r="C118" s="27">
        <f>C119</f>
        <v>0</v>
      </c>
      <c r="D118" s="27">
        <f>D119</f>
        <v>0</v>
      </c>
      <c r="E118" s="24" t="e">
        <f>C118/#REF!*100</f>
        <v>#REF!</v>
      </c>
      <c r="F118" s="25" t="e">
        <f t="shared" si="9"/>
        <v>#DIV/0!</v>
      </c>
      <c r="K118" s="37"/>
      <c r="L118" s="37"/>
      <c r="M118" s="37"/>
      <c r="N118" s="37"/>
    </row>
    <row r="119" spans="1:14" ht="65.25" hidden="1" customHeight="1" x14ac:dyDescent="0.25">
      <c r="A119" s="21" t="s">
        <v>206</v>
      </c>
      <c r="B119" s="41" t="s">
        <v>207</v>
      </c>
      <c r="C119" s="27"/>
      <c r="D119" s="27"/>
      <c r="E119" s="24" t="e">
        <f>C119/#REF!*100</f>
        <v>#REF!</v>
      </c>
      <c r="F119" s="25" t="e">
        <f t="shared" si="9"/>
        <v>#DIV/0!</v>
      </c>
      <c r="K119" s="37"/>
      <c r="L119" s="37"/>
      <c r="M119" s="37"/>
      <c r="N119" s="37"/>
    </row>
    <row r="120" spans="1:14" ht="78.75" hidden="1" customHeight="1" x14ac:dyDescent="0.25">
      <c r="A120" s="21" t="s">
        <v>208</v>
      </c>
      <c r="B120" s="41" t="s">
        <v>209</v>
      </c>
      <c r="C120" s="27">
        <f>SUM(C121)</f>
        <v>0</v>
      </c>
      <c r="D120" s="27">
        <f>SUM(D121)</f>
        <v>0</v>
      </c>
      <c r="E120" s="24" t="e">
        <f>C120/#REF!*100</f>
        <v>#REF!</v>
      </c>
      <c r="F120" s="25" t="e">
        <f t="shared" si="9"/>
        <v>#DIV/0!</v>
      </c>
      <c r="K120" s="37"/>
      <c r="L120" s="37"/>
      <c r="M120" s="37"/>
      <c r="N120" s="37"/>
    </row>
    <row r="121" spans="1:14" ht="71.25" hidden="1" customHeight="1" x14ac:dyDescent="0.25">
      <c r="A121" s="21" t="s">
        <v>210</v>
      </c>
      <c r="B121" s="41" t="s">
        <v>211</v>
      </c>
      <c r="C121" s="27"/>
      <c r="D121" s="27"/>
      <c r="E121" s="24" t="e">
        <f>C121/#REF!*100</f>
        <v>#REF!</v>
      </c>
      <c r="F121" s="25" t="e">
        <f t="shared" si="9"/>
        <v>#DIV/0!</v>
      </c>
      <c r="K121" s="37"/>
      <c r="L121" s="37"/>
      <c r="M121" s="37"/>
      <c r="N121" s="37"/>
    </row>
    <row r="122" spans="1:14" ht="48" hidden="1" customHeight="1" x14ac:dyDescent="0.25">
      <c r="A122" s="21" t="s">
        <v>212</v>
      </c>
      <c r="B122" s="41" t="s">
        <v>213</v>
      </c>
      <c r="C122" s="27">
        <f>C123</f>
        <v>0</v>
      </c>
      <c r="D122" s="27">
        <f>D123</f>
        <v>0</v>
      </c>
      <c r="E122" s="24" t="e">
        <f>C122/#REF!*100</f>
        <v>#REF!</v>
      </c>
      <c r="F122" s="25" t="e">
        <f t="shared" si="9"/>
        <v>#DIV/0!</v>
      </c>
      <c r="K122" s="37"/>
      <c r="L122" s="37"/>
      <c r="M122" s="37"/>
      <c r="N122" s="37"/>
    </row>
    <row r="123" spans="1:14" ht="57.75" hidden="1" customHeight="1" x14ac:dyDescent="0.25">
      <c r="A123" s="21" t="s">
        <v>214</v>
      </c>
      <c r="B123" s="41" t="s">
        <v>215</v>
      </c>
      <c r="C123" s="27"/>
      <c r="D123" s="27"/>
      <c r="E123" s="24" t="e">
        <f>C123/#REF!*100</f>
        <v>#REF!</v>
      </c>
      <c r="F123" s="25" t="e">
        <f t="shared" si="9"/>
        <v>#DIV/0!</v>
      </c>
      <c r="K123" s="37"/>
      <c r="L123" s="37"/>
      <c r="M123" s="37"/>
      <c r="N123" s="37"/>
    </row>
    <row r="124" spans="1:14" ht="64.5" hidden="1" customHeight="1" x14ac:dyDescent="0.25">
      <c r="A124" s="21" t="s">
        <v>216</v>
      </c>
      <c r="B124" s="41" t="s">
        <v>217</v>
      </c>
      <c r="C124" s="27">
        <f>C125</f>
        <v>0</v>
      </c>
      <c r="D124" s="27">
        <f>D125</f>
        <v>0</v>
      </c>
      <c r="E124" s="24" t="e">
        <f>C124/#REF!*100</f>
        <v>#REF!</v>
      </c>
      <c r="F124" s="25" t="e">
        <f t="shared" si="9"/>
        <v>#DIV/0!</v>
      </c>
      <c r="K124" s="37"/>
      <c r="L124" s="37"/>
      <c r="M124" s="37"/>
      <c r="N124" s="37"/>
    </row>
    <row r="125" spans="1:14" ht="64.5" hidden="1" customHeight="1" x14ac:dyDescent="0.25">
      <c r="A125" s="21" t="s">
        <v>218</v>
      </c>
      <c r="B125" s="41" t="s">
        <v>219</v>
      </c>
      <c r="C125" s="27"/>
      <c r="D125" s="27"/>
      <c r="E125" s="24" t="e">
        <f>C125/#REF!*100</f>
        <v>#REF!</v>
      </c>
      <c r="F125" s="25" t="e">
        <f t="shared" si="9"/>
        <v>#DIV/0!</v>
      </c>
      <c r="K125" s="37"/>
      <c r="L125" s="37"/>
      <c r="M125" s="37"/>
      <c r="N125" s="37"/>
    </row>
    <row r="126" spans="1:14" ht="108.75" hidden="1" customHeight="1" x14ac:dyDescent="0.25">
      <c r="A126" s="21" t="s">
        <v>220</v>
      </c>
      <c r="B126" s="41" t="s">
        <v>360</v>
      </c>
      <c r="C126" s="27">
        <f t="shared" ref="C126:D127" si="10">C127</f>
        <v>0</v>
      </c>
      <c r="D126" s="27">
        <f t="shared" si="10"/>
        <v>0</v>
      </c>
      <c r="E126" s="24" t="e">
        <f>C126/#REF!*100</f>
        <v>#REF!</v>
      </c>
      <c r="F126" s="25" t="e">
        <f t="shared" si="9"/>
        <v>#DIV/0!</v>
      </c>
      <c r="K126" s="37"/>
      <c r="L126" s="37"/>
      <c r="M126" s="37"/>
      <c r="N126" s="37"/>
    </row>
    <row r="127" spans="1:14" ht="31.5" hidden="1" customHeight="1" x14ac:dyDescent="0.25">
      <c r="A127" s="21" t="s">
        <v>221</v>
      </c>
      <c r="B127" s="41" t="s">
        <v>222</v>
      </c>
      <c r="C127" s="27">
        <f t="shared" si="10"/>
        <v>0</v>
      </c>
      <c r="D127" s="27">
        <f t="shared" si="10"/>
        <v>0</v>
      </c>
      <c r="E127" s="24" t="e">
        <f>C127/#REF!*100</f>
        <v>#REF!</v>
      </c>
      <c r="F127" s="25" t="e">
        <f t="shared" si="9"/>
        <v>#DIV/0!</v>
      </c>
      <c r="K127" s="37"/>
      <c r="L127" s="37"/>
      <c r="M127" s="37"/>
      <c r="N127" s="37"/>
    </row>
    <row r="128" spans="1:14" ht="23.25" hidden="1" customHeight="1" x14ac:dyDescent="0.25">
      <c r="A128" s="21" t="s">
        <v>223</v>
      </c>
      <c r="B128" s="41" t="s">
        <v>224</v>
      </c>
      <c r="C128" s="27"/>
      <c r="D128" s="27"/>
      <c r="E128" s="24" t="e">
        <f>C128/#REF!*100</f>
        <v>#REF!</v>
      </c>
      <c r="F128" s="25" t="e">
        <f t="shared" si="9"/>
        <v>#DIV/0!</v>
      </c>
      <c r="K128" s="37"/>
      <c r="L128" s="37"/>
      <c r="M128" s="37"/>
      <c r="N128" s="37"/>
    </row>
    <row r="129" spans="1:14" ht="69.75" hidden="1" customHeight="1" x14ac:dyDescent="0.25">
      <c r="A129" s="21" t="s">
        <v>225</v>
      </c>
      <c r="B129" s="41" t="s">
        <v>226</v>
      </c>
      <c r="C129" s="27">
        <f>SUM(C130)</f>
        <v>0</v>
      </c>
      <c r="D129" s="27">
        <f>SUM(D130)</f>
        <v>0</v>
      </c>
      <c r="E129" s="24" t="e">
        <f>C129/#REF!*100</f>
        <v>#REF!</v>
      </c>
      <c r="F129" s="25" t="e">
        <f t="shared" si="9"/>
        <v>#DIV/0!</v>
      </c>
      <c r="K129" s="37"/>
      <c r="L129" s="37"/>
      <c r="M129" s="37"/>
      <c r="N129" s="37"/>
    </row>
    <row r="130" spans="1:14" ht="75" hidden="1" customHeight="1" x14ac:dyDescent="0.25">
      <c r="A130" s="21" t="s">
        <v>227</v>
      </c>
      <c r="B130" s="41" t="s">
        <v>228</v>
      </c>
      <c r="C130" s="27">
        <f>C131</f>
        <v>0</v>
      </c>
      <c r="D130" s="27">
        <f>D131</f>
        <v>0</v>
      </c>
      <c r="E130" s="24" t="e">
        <f>C130/#REF!*100</f>
        <v>#REF!</v>
      </c>
      <c r="F130" s="25" t="e">
        <f t="shared" si="9"/>
        <v>#DIV/0!</v>
      </c>
      <c r="K130" s="37"/>
      <c r="L130" s="37"/>
      <c r="M130" s="37"/>
      <c r="N130" s="37"/>
    </row>
    <row r="131" spans="1:14" ht="54" hidden="1" customHeight="1" x14ac:dyDescent="0.25">
      <c r="A131" s="21" t="s">
        <v>229</v>
      </c>
      <c r="B131" s="41" t="s">
        <v>230</v>
      </c>
      <c r="C131" s="27"/>
      <c r="D131" s="27"/>
      <c r="E131" s="24" t="e">
        <f>C131/#REF!*100</f>
        <v>#REF!</v>
      </c>
      <c r="F131" s="25" t="e">
        <f t="shared" si="9"/>
        <v>#DIV/0!</v>
      </c>
      <c r="K131" s="37"/>
      <c r="L131" s="37"/>
      <c r="M131" s="37"/>
      <c r="N131" s="37"/>
    </row>
    <row r="132" spans="1:14" ht="42.75" hidden="1" customHeight="1" x14ac:dyDescent="0.25">
      <c r="A132" s="21" t="s">
        <v>231</v>
      </c>
      <c r="B132" s="41" t="s">
        <v>232</v>
      </c>
      <c r="C132" s="27">
        <f t="shared" ref="C132:D134" si="11">C133</f>
        <v>0</v>
      </c>
      <c r="D132" s="27">
        <f t="shared" si="11"/>
        <v>0</v>
      </c>
      <c r="E132" s="24" t="e">
        <f>C132/#REF!*100</f>
        <v>#REF!</v>
      </c>
      <c r="F132" s="25" t="e">
        <f t="shared" si="9"/>
        <v>#DIV/0!</v>
      </c>
      <c r="K132" s="37"/>
      <c r="L132" s="37"/>
      <c r="M132" s="37"/>
      <c r="N132" s="37"/>
    </row>
    <row r="133" spans="1:14" ht="51.75" hidden="1" customHeight="1" x14ac:dyDescent="0.25">
      <c r="A133" s="21" t="s">
        <v>233</v>
      </c>
      <c r="B133" s="41" t="s">
        <v>234</v>
      </c>
      <c r="C133" s="27"/>
      <c r="D133" s="27"/>
      <c r="E133" s="24" t="e">
        <f>C133/#REF!*100</f>
        <v>#REF!</v>
      </c>
      <c r="F133" s="25" t="e">
        <f t="shared" si="9"/>
        <v>#DIV/0!</v>
      </c>
      <c r="K133" s="37"/>
      <c r="L133" s="37"/>
      <c r="M133" s="37"/>
      <c r="N133" s="37"/>
    </row>
    <row r="134" spans="1:14" ht="54" hidden="1" customHeight="1" x14ac:dyDescent="0.25">
      <c r="A134" s="21" t="s">
        <v>235</v>
      </c>
      <c r="B134" s="41" t="s">
        <v>236</v>
      </c>
      <c r="C134" s="27">
        <f t="shared" si="11"/>
        <v>0</v>
      </c>
      <c r="D134" s="27">
        <f t="shared" si="11"/>
        <v>0</v>
      </c>
      <c r="E134" s="24" t="e">
        <f>C134/#REF!*100</f>
        <v>#REF!</v>
      </c>
      <c r="F134" s="25" t="e">
        <f t="shared" si="9"/>
        <v>#DIV/0!</v>
      </c>
      <c r="K134" s="37"/>
      <c r="L134" s="37"/>
      <c r="M134" s="37"/>
      <c r="N134" s="37"/>
    </row>
    <row r="135" spans="1:14" ht="39" hidden="1" customHeight="1" x14ac:dyDescent="0.25">
      <c r="A135" s="21" t="s">
        <v>237</v>
      </c>
      <c r="B135" s="41" t="s">
        <v>238</v>
      </c>
      <c r="C135" s="27">
        <v>0</v>
      </c>
      <c r="D135" s="27"/>
      <c r="E135" s="24" t="e">
        <f>C135/#REF!*100</f>
        <v>#REF!</v>
      </c>
      <c r="F135" s="25" t="e">
        <f t="shared" si="9"/>
        <v>#DIV/0!</v>
      </c>
      <c r="K135" s="37"/>
      <c r="L135" s="37"/>
      <c r="M135" s="37"/>
      <c r="N135" s="37"/>
    </row>
    <row r="136" spans="1:14" ht="39" hidden="1" customHeight="1" x14ac:dyDescent="0.25">
      <c r="A136" s="21" t="s">
        <v>239</v>
      </c>
      <c r="B136" s="41" t="s">
        <v>240</v>
      </c>
      <c r="C136" s="27">
        <f>C137</f>
        <v>0</v>
      </c>
      <c r="D136" s="27">
        <f>D137</f>
        <v>0</v>
      </c>
      <c r="E136" s="24"/>
      <c r="F136" s="25"/>
      <c r="K136" s="37"/>
      <c r="L136" s="37"/>
      <c r="M136" s="37"/>
      <c r="N136" s="37"/>
    </row>
    <row r="137" spans="1:14" ht="48.75" hidden="1" customHeight="1" x14ac:dyDescent="0.25">
      <c r="A137" s="21" t="s">
        <v>241</v>
      </c>
      <c r="B137" s="41" t="s">
        <v>242</v>
      </c>
      <c r="C137" s="27"/>
      <c r="D137" s="27">
        <v>0</v>
      </c>
      <c r="E137" s="24"/>
      <c r="F137" s="25"/>
      <c r="K137" s="37"/>
      <c r="L137" s="37"/>
      <c r="M137" s="37"/>
      <c r="N137" s="37"/>
    </row>
    <row r="138" spans="1:14" x14ac:dyDescent="0.25">
      <c r="A138" s="21" t="s">
        <v>243</v>
      </c>
      <c r="B138" s="22" t="s">
        <v>244</v>
      </c>
      <c r="C138" s="27">
        <f>C139</f>
        <v>4334.8999999999996</v>
      </c>
      <c r="D138" s="27">
        <f>D139</f>
        <v>3793.6</v>
      </c>
      <c r="E138" s="24" t="e">
        <f>C138/#REF!*100</f>
        <v>#REF!</v>
      </c>
      <c r="F138" s="25">
        <f t="shared" si="9"/>
        <v>87.512976077879543</v>
      </c>
      <c r="K138" s="37"/>
      <c r="L138" s="37"/>
      <c r="M138" s="37"/>
      <c r="N138" s="37"/>
    </row>
    <row r="139" spans="1:14" ht="14.25" customHeight="1" x14ac:dyDescent="0.25">
      <c r="A139" s="21" t="s">
        <v>245</v>
      </c>
      <c r="B139" s="22" t="s">
        <v>246</v>
      </c>
      <c r="C139" s="27">
        <f>C144+C146+C150</f>
        <v>4334.8999999999996</v>
      </c>
      <c r="D139" s="27">
        <f>SUM(D140:D149)</f>
        <v>3793.6</v>
      </c>
      <c r="E139" s="24" t="e">
        <f>C139/#REF!*100</f>
        <v>#REF!</v>
      </c>
      <c r="F139" s="25">
        <f t="shared" si="9"/>
        <v>87.512976077879543</v>
      </c>
      <c r="K139" s="37"/>
      <c r="L139" s="37"/>
      <c r="M139" s="37"/>
      <c r="N139" s="37"/>
    </row>
    <row r="140" spans="1:14" ht="62.25" hidden="1" customHeight="1" x14ac:dyDescent="0.25">
      <c r="A140" s="39"/>
      <c r="B140" s="40" t="s">
        <v>247</v>
      </c>
      <c r="C140" s="27"/>
      <c r="D140" s="27"/>
      <c r="E140" s="24" t="e">
        <f>C140/#REF!*100</f>
        <v>#REF!</v>
      </c>
      <c r="F140" s="25" t="e">
        <f t="shared" si="9"/>
        <v>#DIV/0!</v>
      </c>
      <c r="K140" s="37"/>
      <c r="L140" s="37"/>
      <c r="M140" s="37"/>
      <c r="N140" s="37"/>
    </row>
    <row r="141" spans="1:14" ht="49.5" hidden="1" customHeight="1" x14ac:dyDescent="0.25">
      <c r="A141" s="39"/>
      <c r="B141" s="40" t="s">
        <v>248</v>
      </c>
      <c r="C141" s="27"/>
      <c r="D141" s="27"/>
      <c r="E141" s="24" t="e">
        <f>C141/#REF!*100</f>
        <v>#REF!</v>
      </c>
      <c r="F141" s="25" t="e">
        <f t="shared" si="9"/>
        <v>#DIV/0!</v>
      </c>
      <c r="K141" s="37"/>
      <c r="L141" s="37"/>
      <c r="M141" s="37"/>
      <c r="N141" s="37"/>
    </row>
    <row r="142" spans="1:14" ht="39.75" hidden="1" customHeight="1" x14ac:dyDescent="0.25">
      <c r="A142" s="39"/>
      <c r="B142" s="40" t="s">
        <v>249</v>
      </c>
      <c r="C142" s="27"/>
      <c r="D142" s="27"/>
      <c r="E142" s="24" t="e">
        <f>C142/#REF!*100</f>
        <v>#REF!</v>
      </c>
      <c r="F142" s="25" t="e">
        <f t="shared" si="9"/>
        <v>#DIV/0!</v>
      </c>
      <c r="K142" s="37"/>
      <c r="L142" s="37"/>
      <c r="M142" s="37"/>
      <c r="N142" s="37"/>
    </row>
    <row r="143" spans="1:14" ht="41.25" hidden="1" customHeight="1" x14ac:dyDescent="0.25">
      <c r="A143" s="39"/>
      <c r="B143" s="40" t="s">
        <v>250</v>
      </c>
      <c r="C143" s="27"/>
      <c r="D143" s="27"/>
      <c r="E143" s="24" t="e">
        <f>C143/#REF!*100</f>
        <v>#REF!</v>
      </c>
      <c r="F143" s="25" t="e">
        <f t="shared" si="9"/>
        <v>#DIV/0!</v>
      </c>
      <c r="K143" s="37"/>
      <c r="L143" s="37"/>
      <c r="M143" s="37"/>
      <c r="N143" s="37"/>
    </row>
    <row r="144" spans="1:14" ht="62.25" customHeight="1" x14ac:dyDescent="0.25">
      <c r="A144" s="39"/>
      <c r="B144" s="41" t="s">
        <v>251</v>
      </c>
      <c r="C144" s="27">
        <v>2562</v>
      </c>
      <c r="D144" s="27">
        <v>2369</v>
      </c>
      <c r="E144" s="24" t="e">
        <f>C144/#REF!*100</f>
        <v>#REF!</v>
      </c>
      <c r="F144" s="25">
        <f t="shared" si="9"/>
        <v>92.466822794691652</v>
      </c>
      <c r="K144" s="37"/>
      <c r="L144" s="37"/>
      <c r="M144" s="37"/>
      <c r="N144" s="37"/>
    </row>
    <row r="145" spans="1:14" ht="110.25" hidden="1" x14ac:dyDescent="0.25">
      <c r="A145" s="39"/>
      <c r="B145" s="41" t="s">
        <v>252</v>
      </c>
      <c r="C145" s="27"/>
      <c r="D145" s="27"/>
      <c r="E145" s="24"/>
      <c r="F145" s="25"/>
      <c r="K145" s="37"/>
      <c r="L145" s="37"/>
      <c r="M145" s="37"/>
      <c r="N145" s="37"/>
    </row>
    <row r="146" spans="1:14" ht="77.25" customHeight="1" x14ac:dyDescent="0.25">
      <c r="A146" s="39"/>
      <c r="B146" s="41" t="s">
        <v>253</v>
      </c>
      <c r="C146" s="27">
        <v>972.9</v>
      </c>
      <c r="D146" s="27">
        <v>1419.5</v>
      </c>
      <c r="E146" s="24" t="e">
        <f>C146/#REF!*100</f>
        <v>#REF!</v>
      </c>
      <c r="F146" s="25">
        <f t="shared" si="9"/>
        <v>145.90399835543221</v>
      </c>
      <c r="K146" s="37"/>
      <c r="L146" s="37"/>
      <c r="M146" s="37"/>
      <c r="N146" s="37"/>
    </row>
    <row r="147" spans="1:14" ht="0.75" hidden="1" customHeight="1" x14ac:dyDescent="0.25">
      <c r="A147" s="39"/>
      <c r="B147" s="41" t="s">
        <v>254</v>
      </c>
      <c r="C147" s="27"/>
      <c r="D147" s="27"/>
      <c r="E147" s="24"/>
      <c r="F147" s="25"/>
      <c r="K147" s="37"/>
      <c r="L147" s="37"/>
      <c r="M147" s="37"/>
      <c r="N147" s="37"/>
    </row>
    <row r="148" spans="1:14" ht="126" hidden="1" x14ac:dyDescent="0.25">
      <c r="A148" s="39"/>
      <c r="B148" s="41" t="s">
        <v>255</v>
      </c>
      <c r="C148" s="27"/>
      <c r="D148" s="27"/>
      <c r="E148" s="24"/>
      <c r="F148" s="25"/>
      <c r="K148" s="37"/>
      <c r="L148" s="37"/>
      <c r="M148" s="37"/>
      <c r="N148" s="37"/>
    </row>
    <row r="149" spans="1:14" ht="110.25" hidden="1" x14ac:dyDescent="0.25">
      <c r="A149" s="39"/>
      <c r="B149" s="41" t="s">
        <v>256</v>
      </c>
      <c r="C149" s="27"/>
      <c r="D149" s="27">
        <v>5.0999999999999996</v>
      </c>
      <c r="E149" s="24" t="e">
        <f>C149/#REF!*100</f>
        <v>#REF!</v>
      </c>
      <c r="F149" s="25" t="e">
        <f t="shared" si="9"/>
        <v>#DIV/0!</v>
      </c>
      <c r="K149" s="37"/>
      <c r="L149" s="37"/>
      <c r="M149" s="37"/>
      <c r="N149" s="37"/>
    </row>
    <row r="150" spans="1:14" ht="78.75" x14ac:dyDescent="0.25">
      <c r="A150" s="39"/>
      <c r="B150" s="58" t="s">
        <v>352</v>
      </c>
      <c r="C150" s="27">
        <v>800</v>
      </c>
      <c r="D150" s="27"/>
      <c r="E150" s="24"/>
      <c r="F150" s="25"/>
      <c r="K150" s="37"/>
      <c r="L150" s="37"/>
      <c r="M150" s="37"/>
      <c r="N150" s="37"/>
    </row>
    <row r="151" spans="1:14" ht="36" customHeight="1" x14ac:dyDescent="0.25">
      <c r="A151" s="21" t="s">
        <v>257</v>
      </c>
      <c r="B151" s="22" t="s">
        <v>258</v>
      </c>
      <c r="C151" s="27">
        <f>C158+C166+C185+C187</f>
        <v>162842.79999999996</v>
      </c>
      <c r="D151" s="27" t="e">
        <f>D152+D154+D156+D160+#REF!+D162+D164+D166+D181+D183+D185+D187+#REF!+D189+D191+D158</f>
        <v>#REF!</v>
      </c>
      <c r="E151" s="24" t="e">
        <f>C151/#REF!*100</f>
        <v>#REF!</v>
      </c>
      <c r="F151" s="25" t="e">
        <f t="shared" si="9"/>
        <v>#REF!</v>
      </c>
      <c r="K151" s="36">
        <f>C151-171720.7</f>
        <v>-8877.9000000000524</v>
      </c>
      <c r="L151" s="36" t="e">
        <f>D151-171720.7</f>
        <v>#REF!</v>
      </c>
      <c r="M151" s="37"/>
      <c r="N151" s="37"/>
    </row>
    <row r="152" spans="1:14" ht="45.75" hidden="1" customHeight="1" x14ac:dyDescent="0.25">
      <c r="A152" s="21" t="s">
        <v>259</v>
      </c>
      <c r="B152" s="22" t="s">
        <v>260</v>
      </c>
      <c r="C152" s="27">
        <f>C153</f>
        <v>0</v>
      </c>
      <c r="D152" s="27">
        <f>D153</f>
        <v>0</v>
      </c>
      <c r="E152" s="24" t="e">
        <f>C152/#REF!*100</f>
        <v>#REF!</v>
      </c>
      <c r="F152" s="25" t="e">
        <f t="shared" si="9"/>
        <v>#DIV/0!</v>
      </c>
      <c r="K152" s="37"/>
      <c r="L152" s="37"/>
      <c r="M152" s="37"/>
      <c r="N152" s="37"/>
    </row>
    <row r="153" spans="1:14" ht="51.75" hidden="1" customHeight="1" x14ac:dyDescent="0.25">
      <c r="A153" s="21" t="s">
        <v>261</v>
      </c>
      <c r="B153" s="22" t="s">
        <v>262</v>
      </c>
      <c r="C153" s="27"/>
      <c r="D153" s="27"/>
      <c r="E153" s="24" t="e">
        <f>C153/#REF!*100</f>
        <v>#REF!</v>
      </c>
      <c r="F153" s="25" t="e">
        <f t="shared" si="9"/>
        <v>#DIV/0!</v>
      </c>
      <c r="K153" s="37"/>
      <c r="L153" s="37"/>
      <c r="M153" s="37"/>
      <c r="N153" s="37"/>
    </row>
    <row r="154" spans="1:14" ht="33" hidden="1" customHeight="1" x14ac:dyDescent="0.25">
      <c r="A154" s="21" t="s">
        <v>263</v>
      </c>
      <c r="B154" s="22" t="s">
        <v>264</v>
      </c>
      <c r="C154" s="27">
        <f>C155</f>
        <v>0</v>
      </c>
      <c r="D154" s="27">
        <f>D155</f>
        <v>0</v>
      </c>
      <c r="E154" s="24" t="e">
        <f>C154/#REF!*100</f>
        <v>#REF!</v>
      </c>
      <c r="F154" s="25" t="e">
        <f t="shared" si="9"/>
        <v>#DIV/0!</v>
      </c>
      <c r="K154" s="37"/>
      <c r="L154" s="37"/>
      <c r="M154" s="37"/>
      <c r="N154" s="37"/>
    </row>
    <row r="155" spans="1:14" ht="48" hidden="1" customHeight="1" x14ac:dyDescent="0.25">
      <c r="A155" s="21" t="s">
        <v>265</v>
      </c>
      <c r="B155" s="22" t="s">
        <v>266</v>
      </c>
      <c r="C155" s="27"/>
      <c r="D155" s="27"/>
      <c r="E155" s="24" t="e">
        <f>C155/#REF!*100</f>
        <v>#REF!</v>
      </c>
      <c r="F155" s="25" t="e">
        <f t="shared" si="9"/>
        <v>#DIV/0!</v>
      </c>
      <c r="K155" s="37"/>
      <c r="L155" s="37"/>
      <c r="M155" s="37"/>
      <c r="N155" s="37"/>
    </row>
    <row r="156" spans="1:14" ht="57" hidden="1" customHeight="1" x14ac:dyDescent="0.25">
      <c r="A156" s="21" t="s">
        <v>267</v>
      </c>
      <c r="B156" s="22" t="s">
        <v>268</v>
      </c>
      <c r="C156" s="27">
        <f>C157</f>
        <v>0</v>
      </c>
      <c r="D156" s="27">
        <f>D157</f>
        <v>0</v>
      </c>
      <c r="E156" s="24" t="e">
        <f>C156/#REF!*100</f>
        <v>#REF!</v>
      </c>
      <c r="F156" s="25" t="e">
        <f t="shared" si="9"/>
        <v>#DIV/0!</v>
      </c>
      <c r="K156" s="37"/>
      <c r="L156" s="37"/>
      <c r="M156" s="37"/>
      <c r="N156" s="37"/>
    </row>
    <row r="157" spans="1:14" ht="68.25" hidden="1" customHeight="1" x14ac:dyDescent="0.25">
      <c r="A157" s="21" t="s">
        <v>269</v>
      </c>
      <c r="B157" s="22" t="s">
        <v>270</v>
      </c>
      <c r="C157" s="27"/>
      <c r="D157" s="27"/>
      <c r="E157" s="24" t="e">
        <f>C157/#REF!*100</f>
        <v>#REF!</v>
      </c>
      <c r="F157" s="25" t="e">
        <f t="shared" si="9"/>
        <v>#DIV/0!</v>
      </c>
      <c r="K157" s="37"/>
      <c r="L157" s="37"/>
      <c r="M157" s="37"/>
      <c r="N157" s="37"/>
    </row>
    <row r="158" spans="1:14" ht="59.25" customHeight="1" x14ac:dyDescent="0.25">
      <c r="A158" s="21" t="s">
        <v>271</v>
      </c>
      <c r="B158" s="22" t="s">
        <v>272</v>
      </c>
      <c r="C158" s="27">
        <f>SUM(C159)</f>
        <v>113.2</v>
      </c>
      <c r="D158" s="27">
        <f>SUM(D159)</f>
        <v>0</v>
      </c>
      <c r="E158" s="24" t="e">
        <f>C158/#REF!*100</f>
        <v>#REF!</v>
      </c>
      <c r="F158" s="25">
        <f t="shared" si="9"/>
        <v>0</v>
      </c>
      <c r="K158" s="37"/>
      <c r="L158" s="37"/>
      <c r="M158" s="37"/>
      <c r="N158" s="37"/>
    </row>
    <row r="159" spans="1:14" ht="66" customHeight="1" x14ac:dyDescent="0.25">
      <c r="A159" s="21" t="s">
        <v>273</v>
      </c>
      <c r="B159" s="22" t="s">
        <v>274</v>
      </c>
      <c r="C159" s="27">
        <v>113.2</v>
      </c>
      <c r="D159" s="27"/>
      <c r="E159" s="24" t="e">
        <f>C159/#REF!*100</f>
        <v>#REF!</v>
      </c>
      <c r="F159" s="25">
        <f t="shared" si="9"/>
        <v>0</v>
      </c>
      <c r="K159" s="37"/>
      <c r="L159" s="37"/>
      <c r="M159" s="37"/>
      <c r="N159" s="37"/>
    </row>
    <row r="160" spans="1:14" ht="28.5" hidden="1" customHeight="1" x14ac:dyDescent="0.25">
      <c r="A160" s="21" t="s">
        <v>275</v>
      </c>
      <c r="B160" s="22" t="s">
        <v>276</v>
      </c>
      <c r="C160" s="27">
        <f>C161</f>
        <v>0</v>
      </c>
      <c r="D160" s="27">
        <f>D161</f>
        <v>0</v>
      </c>
      <c r="E160" s="24" t="e">
        <f>C160/#REF!*100</f>
        <v>#REF!</v>
      </c>
      <c r="F160" s="25" t="e">
        <f t="shared" si="9"/>
        <v>#DIV/0!</v>
      </c>
      <c r="K160" s="37"/>
      <c r="L160" s="37"/>
      <c r="M160" s="37"/>
      <c r="N160" s="37"/>
    </row>
    <row r="161" spans="1:14" ht="30.75" hidden="1" customHeight="1" x14ac:dyDescent="0.25">
      <c r="A161" s="21" t="s">
        <v>277</v>
      </c>
      <c r="B161" s="22" t="s">
        <v>278</v>
      </c>
      <c r="C161" s="27"/>
      <c r="D161" s="27"/>
      <c r="E161" s="24" t="e">
        <f>C161/#REF!*100</f>
        <v>#REF!</v>
      </c>
      <c r="F161" s="25" t="e">
        <f t="shared" si="9"/>
        <v>#DIV/0!</v>
      </c>
      <c r="K161" s="37"/>
      <c r="L161" s="37"/>
      <c r="M161" s="37"/>
      <c r="N161" s="37"/>
    </row>
    <row r="162" spans="1:14" ht="33.75" hidden="1" customHeight="1" x14ac:dyDescent="0.25">
      <c r="A162" s="21" t="s">
        <v>279</v>
      </c>
      <c r="B162" s="22" t="s">
        <v>280</v>
      </c>
      <c r="C162" s="27">
        <f>C163</f>
        <v>0</v>
      </c>
      <c r="D162" s="27">
        <f>D163</f>
        <v>0</v>
      </c>
      <c r="E162" s="24" t="e">
        <f>C162/#REF!*100</f>
        <v>#REF!</v>
      </c>
      <c r="F162" s="25" t="e">
        <f t="shared" si="9"/>
        <v>#DIV/0!</v>
      </c>
    </row>
    <row r="163" spans="1:14" ht="32.25" hidden="1" customHeight="1" x14ac:dyDescent="0.25">
      <c r="A163" s="21" t="s">
        <v>281</v>
      </c>
      <c r="B163" s="22" t="s">
        <v>282</v>
      </c>
      <c r="C163" s="27"/>
      <c r="D163" s="27"/>
      <c r="E163" s="24" t="e">
        <f>C163/#REF!*100</f>
        <v>#REF!</v>
      </c>
      <c r="F163" s="25" t="e">
        <f t="shared" si="9"/>
        <v>#DIV/0!</v>
      </c>
    </row>
    <row r="164" spans="1:14" ht="27" hidden="1" customHeight="1" x14ac:dyDescent="0.25">
      <c r="A164" s="21" t="s">
        <v>283</v>
      </c>
      <c r="B164" s="22" t="s">
        <v>284</v>
      </c>
      <c r="C164" s="27">
        <f>C165</f>
        <v>0</v>
      </c>
      <c r="D164" s="27">
        <f>D165</f>
        <v>0</v>
      </c>
      <c r="E164" s="24" t="e">
        <f>C164/#REF!*100</f>
        <v>#REF!</v>
      </c>
      <c r="F164" s="25" t="e">
        <f t="shared" si="9"/>
        <v>#DIV/0!</v>
      </c>
    </row>
    <row r="165" spans="1:14" ht="26.25" hidden="1" customHeight="1" x14ac:dyDescent="0.25">
      <c r="A165" s="21" t="s">
        <v>285</v>
      </c>
      <c r="B165" s="22" t="s">
        <v>286</v>
      </c>
      <c r="C165" s="27"/>
      <c r="D165" s="27"/>
      <c r="E165" s="24" t="e">
        <f>C165/#REF!*100</f>
        <v>#REF!</v>
      </c>
      <c r="F165" s="25" t="e">
        <f t="shared" si="9"/>
        <v>#DIV/0!</v>
      </c>
    </row>
    <row r="166" spans="1:14" ht="47.25" x14ac:dyDescent="0.25">
      <c r="A166" s="21" t="s">
        <v>287</v>
      </c>
      <c r="B166" s="22" t="s">
        <v>288</v>
      </c>
      <c r="C166" s="27">
        <f>C167</f>
        <v>156846.79999999996</v>
      </c>
      <c r="D166" s="27">
        <f>D167</f>
        <v>2452.6999999999998</v>
      </c>
      <c r="E166" s="24" t="e">
        <f>C166/#REF!*100</f>
        <v>#REF!</v>
      </c>
      <c r="F166" s="25">
        <f t="shared" si="9"/>
        <v>1.5637552057166615</v>
      </c>
    </row>
    <row r="167" spans="1:14" ht="47.25" x14ac:dyDescent="0.25">
      <c r="A167" s="21" t="s">
        <v>289</v>
      </c>
      <c r="B167" s="22" t="s">
        <v>290</v>
      </c>
      <c r="C167" s="27">
        <f>C168+C169+C170+C171+C172+C173+C174+C175+C176+C177+C178+C179+C180</f>
        <v>156846.79999999996</v>
      </c>
      <c r="D167" s="27">
        <f>SUM(D169:D178)</f>
        <v>2452.6999999999998</v>
      </c>
      <c r="E167" s="24" t="e">
        <f>C167/#REF!*100</f>
        <v>#REF!</v>
      </c>
      <c r="F167" s="25">
        <f t="shared" si="9"/>
        <v>1.5637552057166615</v>
      </c>
      <c r="K167" s="26"/>
    </row>
    <row r="168" spans="1:14" s="44" customFormat="1" ht="95.25" customHeight="1" x14ac:dyDescent="0.25">
      <c r="A168" s="39"/>
      <c r="B168" s="42" t="s">
        <v>291</v>
      </c>
      <c r="C168" s="43">
        <v>5863</v>
      </c>
      <c r="D168" s="27">
        <v>4630</v>
      </c>
      <c r="E168" s="24" t="e">
        <f>C168/#REF!*100</f>
        <v>#REF!</v>
      </c>
      <c r="F168" s="25">
        <f>D168/C168*100</f>
        <v>78.969810677127754</v>
      </c>
    </row>
    <row r="169" spans="1:14" s="44" customFormat="1" ht="105" x14ac:dyDescent="0.25">
      <c r="A169" s="39"/>
      <c r="B169" s="45" t="s">
        <v>292</v>
      </c>
      <c r="C169" s="46">
        <v>99.5</v>
      </c>
      <c r="D169" s="27">
        <v>634.6</v>
      </c>
      <c r="E169" s="24" t="e">
        <f>C169/#REF!*100</f>
        <v>#REF!</v>
      </c>
      <c r="F169" s="25">
        <f t="shared" ref="F169:F205" si="12">D169/C169*100</f>
        <v>637.7889447236181</v>
      </c>
    </row>
    <row r="170" spans="1:14" s="44" customFormat="1" ht="90" x14ac:dyDescent="0.25">
      <c r="A170" s="39"/>
      <c r="B170" s="47" t="s">
        <v>293</v>
      </c>
      <c r="C170" s="46">
        <v>0.3</v>
      </c>
      <c r="D170" s="27">
        <v>753</v>
      </c>
      <c r="E170" s="24" t="e">
        <f>C170/#REF!*100</f>
        <v>#REF!</v>
      </c>
      <c r="F170" s="25">
        <f t="shared" si="12"/>
        <v>251000</v>
      </c>
      <c r="K170" s="48"/>
    </row>
    <row r="171" spans="1:14" s="44" customFormat="1" ht="75" x14ac:dyDescent="0.25">
      <c r="A171" s="39"/>
      <c r="B171" s="45" t="s">
        <v>294</v>
      </c>
      <c r="C171" s="46">
        <v>1426.1</v>
      </c>
      <c r="D171" s="27">
        <v>7.6</v>
      </c>
      <c r="E171" s="24"/>
      <c r="F171" s="25">
        <f t="shared" si="12"/>
        <v>0.53292195498211903</v>
      </c>
    </row>
    <row r="172" spans="1:14" s="44" customFormat="1" ht="167.25" customHeight="1" x14ac:dyDescent="0.25">
      <c r="A172" s="39"/>
      <c r="B172" s="47" t="s">
        <v>295</v>
      </c>
      <c r="C172" s="46">
        <v>147130.9</v>
      </c>
      <c r="D172" s="27">
        <v>53</v>
      </c>
      <c r="E172" s="24" t="e">
        <f>C172/#REF!*100</f>
        <v>#REF!</v>
      </c>
      <c r="F172" s="25">
        <f t="shared" si="12"/>
        <v>3.6022344728401719E-2</v>
      </c>
    </row>
    <row r="173" spans="1:14" s="44" customFormat="1" ht="51" customHeight="1" x14ac:dyDescent="0.25">
      <c r="A173" s="39"/>
      <c r="B173" s="45" t="s">
        <v>296</v>
      </c>
      <c r="C173" s="46">
        <v>628.79999999999995</v>
      </c>
      <c r="D173" s="27">
        <v>21.2</v>
      </c>
      <c r="E173" s="24" t="e">
        <f>C173/#REF!*100</f>
        <v>#REF!</v>
      </c>
      <c r="F173" s="25">
        <f t="shared" si="12"/>
        <v>3.3715012722646311</v>
      </c>
    </row>
    <row r="174" spans="1:14" s="44" customFormat="1" ht="75" x14ac:dyDescent="0.25">
      <c r="A174" s="39"/>
      <c r="B174" s="47" t="s">
        <v>297</v>
      </c>
      <c r="C174" s="46">
        <v>786.6</v>
      </c>
      <c r="D174" s="27">
        <v>53.1</v>
      </c>
      <c r="E174" s="24" t="e">
        <f>C174/#REF!*100</f>
        <v>#REF!</v>
      </c>
      <c r="F174" s="25">
        <f t="shared" si="12"/>
        <v>6.7505720823798629</v>
      </c>
    </row>
    <row r="175" spans="1:14" s="44" customFormat="1" ht="75" x14ac:dyDescent="0.25">
      <c r="A175" s="39"/>
      <c r="B175" s="47" t="s">
        <v>298</v>
      </c>
      <c r="C175" s="46">
        <v>51.6</v>
      </c>
      <c r="D175" s="27">
        <v>500.6</v>
      </c>
      <c r="E175" s="24"/>
      <c r="F175" s="25">
        <f t="shared" si="12"/>
        <v>970.15503875969</v>
      </c>
    </row>
    <row r="176" spans="1:14" s="44" customFormat="1" ht="90" x14ac:dyDescent="0.25">
      <c r="A176" s="39"/>
      <c r="B176" s="47" t="s">
        <v>299</v>
      </c>
      <c r="C176" s="46">
        <v>185.9</v>
      </c>
      <c r="D176" s="27">
        <v>215.2</v>
      </c>
      <c r="E176" s="24"/>
      <c r="F176" s="25">
        <f t="shared" si="12"/>
        <v>115.76116191500805</v>
      </c>
    </row>
    <row r="177" spans="1:6" s="44" customFormat="1" ht="60" x14ac:dyDescent="0.25">
      <c r="A177" s="39"/>
      <c r="B177" s="47" t="s">
        <v>300</v>
      </c>
      <c r="C177" s="46">
        <v>403.9</v>
      </c>
      <c r="D177" s="27">
        <v>0.6</v>
      </c>
      <c r="E177" s="24" t="e">
        <f>C177/#REF!*100</f>
        <v>#REF!</v>
      </c>
      <c r="F177" s="25">
        <f t="shared" si="12"/>
        <v>0.14855162168853675</v>
      </c>
    </row>
    <row r="178" spans="1:6" s="44" customFormat="1" ht="150" x14ac:dyDescent="0.25">
      <c r="A178" s="39"/>
      <c r="B178" s="47" t="s">
        <v>301</v>
      </c>
      <c r="C178" s="46">
        <v>191.8</v>
      </c>
      <c r="D178" s="27">
        <v>213.8</v>
      </c>
      <c r="E178" s="24" t="e">
        <f>C178/#REF!*100</f>
        <v>#REF!</v>
      </c>
      <c r="F178" s="25">
        <f t="shared" si="12"/>
        <v>111.47028154327425</v>
      </c>
    </row>
    <row r="179" spans="1:6" s="44" customFormat="1" ht="60" x14ac:dyDescent="0.25">
      <c r="A179" s="39"/>
      <c r="B179" s="47" t="s">
        <v>302</v>
      </c>
      <c r="C179" s="46">
        <v>0.1</v>
      </c>
      <c r="D179" s="27"/>
      <c r="E179" s="24"/>
      <c r="F179" s="25"/>
    </row>
    <row r="180" spans="1:6" s="44" customFormat="1" ht="90" x14ac:dyDescent="0.25">
      <c r="A180" s="21"/>
      <c r="B180" s="47" t="s">
        <v>303</v>
      </c>
      <c r="C180" s="46">
        <v>78.3</v>
      </c>
      <c r="D180" s="27"/>
      <c r="E180" s="24"/>
      <c r="F180" s="25"/>
    </row>
    <row r="181" spans="1:6" ht="23.25" hidden="1" customHeight="1" x14ac:dyDescent="0.25">
      <c r="A181" s="21" t="s">
        <v>304</v>
      </c>
      <c r="B181" s="49"/>
      <c r="C181" s="46"/>
      <c r="D181" s="27">
        <f>D182</f>
        <v>0</v>
      </c>
      <c r="E181" s="24" t="e">
        <f>C181/#REF!*100</f>
        <v>#REF!</v>
      </c>
      <c r="F181" s="25" t="e">
        <f t="shared" si="12"/>
        <v>#DIV/0!</v>
      </c>
    </row>
    <row r="182" spans="1:6" ht="30" hidden="1" customHeight="1" x14ac:dyDescent="0.25">
      <c r="A182" s="21" t="s">
        <v>305</v>
      </c>
      <c r="B182" s="50"/>
      <c r="C182" s="51"/>
      <c r="D182" s="27">
        <v>0</v>
      </c>
      <c r="E182" s="24" t="e">
        <f>C182/#REF!*100</f>
        <v>#REF!</v>
      </c>
      <c r="F182" s="25" t="e">
        <f t="shared" si="12"/>
        <v>#DIV/0!</v>
      </c>
    </row>
    <row r="183" spans="1:6" ht="46.5" hidden="1" customHeight="1" x14ac:dyDescent="0.25">
      <c r="A183" s="21" t="s">
        <v>307</v>
      </c>
      <c r="B183" s="22" t="s">
        <v>306</v>
      </c>
      <c r="C183" s="27">
        <f>C184</f>
        <v>5368.4</v>
      </c>
      <c r="D183" s="27">
        <f>D184</f>
        <v>0</v>
      </c>
      <c r="E183" s="24" t="e">
        <f>C183/#REF!*100</f>
        <v>#REF!</v>
      </c>
      <c r="F183" s="25">
        <f t="shared" si="12"/>
        <v>0</v>
      </c>
    </row>
    <row r="184" spans="1:6" ht="107.25" customHeight="1" x14ac:dyDescent="0.25">
      <c r="A184" s="21" t="s">
        <v>308</v>
      </c>
      <c r="B184" s="22" t="s">
        <v>351</v>
      </c>
      <c r="C184" s="27">
        <f>C185</f>
        <v>5368.4</v>
      </c>
      <c r="D184" s="27">
        <v>0</v>
      </c>
      <c r="E184" s="24" t="e">
        <f>C184/#REF!*100</f>
        <v>#REF!</v>
      </c>
      <c r="F184" s="25">
        <f t="shared" si="12"/>
        <v>0</v>
      </c>
    </row>
    <row r="185" spans="1:6" ht="114.75" customHeight="1" x14ac:dyDescent="0.25">
      <c r="A185" s="21" t="s">
        <v>309</v>
      </c>
      <c r="B185" s="22" t="s">
        <v>351</v>
      </c>
      <c r="C185" s="27">
        <v>5368.4</v>
      </c>
      <c r="D185" s="27">
        <f>D186</f>
        <v>2005.4</v>
      </c>
      <c r="E185" s="24" t="e">
        <f>C185/#REF!*100</f>
        <v>#REF!</v>
      </c>
      <c r="F185" s="25">
        <f t="shared" si="12"/>
        <v>37.355636688771334</v>
      </c>
    </row>
    <row r="186" spans="1:6" ht="0.75" hidden="1" customHeight="1" x14ac:dyDescent="0.25">
      <c r="A186" s="21" t="s">
        <v>310</v>
      </c>
      <c r="B186" s="52" t="s">
        <v>351</v>
      </c>
      <c r="C186" s="27"/>
      <c r="D186" s="27">
        <v>2005.4</v>
      </c>
      <c r="E186" s="24" t="e">
        <f>C186/#REF!*100</f>
        <v>#REF!</v>
      </c>
      <c r="F186" s="25" t="e">
        <f t="shared" si="12"/>
        <v>#DIV/0!</v>
      </c>
    </row>
    <row r="187" spans="1:6" ht="47.25" x14ac:dyDescent="0.25">
      <c r="A187" s="21" t="s">
        <v>312</v>
      </c>
      <c r="B187" s="22" t="s">
        <v>311</v>
      </c>
      <c r="C187" s="27">
        <v>514.4</v>
      </c>
      <c r="D187" s="27">
        <f>D188</f>
        <v>1919</v>
      </c>
      <c r="E187" s="24" t="e">
        <f>C187/#REF!*100</f>
        <v>#REF!</v>
      </c>
      <c r="F187" s="25">
        <f t="shared" si="12"/>
        <v>373.05598755832034</v>
      </c>
    </row>
    <row r="188" spans="1:6" ht="52.5" hidden="1" customHeight="1" x14ac:dyDescent="0.25">
      <c r="A188" s="21" t="s">
        <v>314</v>
      </c>
      <c r="B188" s="22" t="s">
        <v>313</v>
      </c>
      <c r="C188" s="57"/>
      <c r="D188" s="27">
        <v>1919</v>
      </c>
      <c r="E188" s="24" t="e">
        <f>C188/#REF!*100</f>
        <v>#REF!</v>
      </c>
      <c r="F188" s="25" t="e">
        <f t="shared" si="12"/>
        <v>#DIV/0!</v>
      </c>
    </row>
    <row r="189" spans="1:6" ht="29.25" hidden="1" customHeight="1" x14ac:dyDescent="0.25">
      <c r="A189" s="21" t="s">
        <v>316</v>
      </c>
      <c r="B189" s="22" t="s">
        <v>315</v>
      </c>
      <c r="C189" s="27"/>
      <c r="D189" s="27">
        <f>D190</f>
        <v>671.6</v>
      </c>
      <c r="E189" s="24" t="e">
        <f>C189/#REF!*100</f>
        <v>#REF!</v>
      </c>
      <c r="F189" s="25" t="e">
        <f t="shared" si="12"/>
        <v>#DIV/0!</v>
      </c>
    </row>
    <row r="190" spans="1:6" ht="57" hidden="1" customHeight="1" x14ac:dyDescent="0.25">
      <c r="A190" s="21" t="s">
        <v>318</v>
      </c>
      <c r="B190" s="22" t="s">
        <v>317</v>
      </c>
      <c r="C190" s="27"/>
      <c r="D190" s="27">
        <v>671.6</v>
      </c>
      <c r="E190" s="24" t="e">
        <f>C190/#REF!*100</f>
        <v>#REF!</v>
      </c>
      <c r="F190" s="25" t="e">
        <f t="shared" si="12"/>
        <v>#DIV/0!</v>
      </c>
    </row>
    <row r="191" spans="1:6" ht="94.5" hidden="1" x14ac:dyDescent="0.25">
      <c r="A191" s="21" t="s">
        <v>320</v>
      </c>
      <c r="B191" s="22" t="s">
        <v>319</v>
      </c>
      <c r="C191" s="27"/>
      <c r="D191" s="27">
        <f>D192</f>
        <v>0</v>
      </c>
      <c r="E191" s="24" t="e">
        <f>C191/#REF!*100</f>
        <v>#REF!</v>
      </c>
      <c r="F191" s="25" t="e">
        <f t="shared" si="12"/>
        <v>#DIV/0!</v>
      </c>
    </row>
    <row r="192" spans="1:6" ht="94.5" hidden="1" x14ac:dyDescent="0.25">
      <c r="A192" s="21" t="s">
        <v>322</v>
      </c>
      <c r="B192" s="22" t="s">
        <v>321</v>
      </c>
      <c r="C192" s="27"/>
      <c r="D192" s="27">
        <v>0</v>
      </c>
      <c r="E192" s="24" t="e">
        <f>C192/#REF!*100</f>
        <v>#REF!</v>
      </c>
      <c r="F192" s="25" t="e">
        <f t="shared" si="12"/>
        <v>#DIV/0!</v>
      </c>
    </row>
    <row r="193" spans="1:6" hidden="1" x14ac:dyDescent="0.25">
      <c r="A193" s="21" t="s">
        <v>324</v>
      </c>
      <c r="B193" s="22" t="s">
        <v>323</v>
      </c>
      <c r="C193" s="27">
        <f>C194+C196+C198</f>
        <v>0</v>
      </c>
      <c r="D193" s="27">
        <f>D194+D196+D198</f>
        <v>90</v>
      </c>
      <c r="E193" s="24" t="e">
        <f>C193/#REF!*100</f>
        <v>#REF!</v>
      </c>
      <c r="F193" s="25" t="e">
        <f t="shared" si="12"/>
        <v>#DIV/0!</v>
      </c>
    </row>
    <row r="194" spans="1:6" ht="63" hidden="1" x14ac:dyDescent="0.25">
      <c r="A194" s="21" t="s">
        <v>326</v>
      </c>
      <c r="B194" s="22" t="s">
        <v>325</v>
      </c>
      <c r="C194" s="27">
        <f>C195</f>
        <v>0</v>
      </c>
      <c r="D194" s="27">
        <f>D195</f>
        <v>0</v>
      </c>
      <c r="E194" s="24" t="e">
        <f>C194/#REF!*100</f>
        <v>#REF!</v>
      </c>
      <c r="F194" s="25" t="e">
        <f t="shared" si="12"/>
        <v>#DIV/0!</v>
      </c>
    </row>
    <row r="195" spans="1:6" ht="63" hidden="1" x14ac:dyDescent="0.25">
      <c r="A195" s="53" t="s">
        <v>328</v>
      </c>
      <c r="B195" s="22" t="s">
        <v>327</v>
      </c>
      <c r="C195" s="27"/>
      <c r="D195" s="27"/>
      <c r="E195" s="24" t="e">
        <f>C195/#REF!*100</f>
        <v>#REF!</v>
      </c>
      <c r="F195" s="25" t="e">
        <f t="shared" si="12"/>
        <v>#DIV/0!</v>
      </c>
    </row>
    <row r="196" spans="1:6" ht="63" hidden="1" x14ac:dyDescent="0.25">
      <c r="A196" s="53" t="s">
        <v>330</v>
      </c>
      <c r="B196" s="54" t="s">
        <v>329</v>
      </c>
      <c r="C196" s="27">
        <f>C197</f>
        <v>0</v>
      </c>
      <c r="D196" s="27">
        <f>D197</f>
        <v>90</v>
      </c>
      <c r="E196" s="24" t="e">
        <f>C196/#REF!*100</f>
        <v>#REF!</v>
      </c>
      <c r="F196" s="25" t="e">
        <f t="shared" si="12"/>
        <v>#DIV/0!</v>
      </c>
    </row>
    <row r="197" spans="1:6" ht="78.75" hidden="1" x14ac:dyDescent="0.25">
      <c r="A197" s="55" t="s">
        <v>332</v>
      </c>
      <c r="B197" s="54" t="s">
        <v>331</v>
      </c>
      <c r="C197" s="27"/>
      <c r="D197" s="27">
        <v>90</v>
      </c>
      <c r="E197" s="24" t="e">
        <f>C197/#REF!*100</f>
        <v>#REF!</v>
      </c>
      <c r="F197" s="25" t="e">
        <f t="shared" si="12"/>
        <v>#DIV/0!</v>
      </c>
    </row>
    <row r="198" spans="1:6" ht="31.5" hidden="1" x14ac:dyDescent="0.25">
      <c r="A198" s="55" t="s">
        <v>334</v>
      </c>
      <c r="B198" s="22" t="s">
        <v>333</v>
      </c>
      <c r="C198" s="56">
        <f>C199</f>
        <v>0</v>
      </c>
      <c r="D198" s="56">
        <f>D199</f>
        <v>0</v>
      </c>
      <c r="E198" s="24" t="e">
        <f>C198/#REF!*100</f>
        <v>#REF!</v>
      </c>
      <c r="F198" s="25" t="e">
        <f t="shared" si="12"/>
        <v>#DIV/0!</v>
      </c>
    </row>
    <row r="199" spans="1:6" ht="31.5" hidden="1" x14ac:dyDescent="0.25">
      <c r="A199" s="55" t="s">
        <v>336</v>
      </c>
      <c r="B199" s="22" t="s">
        <v>335</v>
      </c>
      <c r="C199" s="56"/>
      <c r="D199" s="56"/>
      <c r="E199" s="24" t="e">
        <f>C199/#REF!*100</f>
        <v>#REF!</v>
      </c>
      <c r="F199" s="25" t="e">
        <f t="shared" si="12"/>
        <v>#DIV/0!</v>
      </c>
    </row>
    <row r="200" spans="1:6" hidden="1" x14ac:dyDescent="0.25">
      <c r="A200" s="55" t="s">
        <v>338</v>
      </c>
      <c r="B200" s="22" t="s">
        <v>337</v>
      </c>
      <c r="C200" s="56">
        <f>SUM(C201)</f>
        <v>0</v>
      </c>
      <c r="D200" s="56">
        <f>SUM(D201)</f>
        <v>0</v>
      </c>
      <c r="E200" s="24" t="e">
        <f>C200/#REF!*100</f>
        <v>#REF!</v>
      </c>
      <c r="F200" s="25" t="e">
        <f t="shared" si="12"/>
        <v>#DIV/0!</v>
      </c>
    </row>
    <row r="201" spans="1:6" ht="31.5" hidden="1" x14ac:dyDescent="0.25">
      <c r="A201" s="55" t="s">
        <v>340</v>
      </c>
      <c r="B201" s="22" t="s">
        <v>339</v>
      </c>
      <c r="C201" s="56"/>
      <c r="D201" s="56"/>
      <c r="E201" s="24" t="e">
        <f>C201/#REF!*100</f>
        <v>#REF!</v>
      </c>
      <c r="F201" s="25" t="e">
        <f t="shared" si="12"/>
        <v>#DIV/0!</v>
      </c>
    </row>
    <row r="202" spans="1:6" ht="110.25" hidden="1" x14ac:dyDescent="0.25">
      <c r="A202" s="55" t="s">
        <v>342</v>
      </c>
      <c r="B202" s="22" t="s">
        <v>341</v>
      </c>
      <c r="C202" s="56">
        <f>C203</f>
        <v>0</v>
      </c>
      <c r="D202" s="56">
        <f>D203</f>
        <v>0</v>
      </c>
      <c r="E202" s="24" t="e">
        <f>C202/#REF!*100</f>
        <v>#REF!</v>
      </c>
      <c r="F202" s="25" t="e">
        <f t="shared" si="12"/>
        <v>#DIV/0!</v>
      </c>
    </row>
    <row r="203" spans="1:6" ht="63" hidden="1" x14ac:dyDescent="0.25">
      <c r="A203" s="55" t="s">
        <v>344</v>
      </c>
      <c r="B203" s="22" t="s">
        <v>343</v>
      </c>
      <c r="C203" s="56"/>
      <c r="D203" s="56"/>
      <c r="E203" s="24" t="e">
        <f>C203/#REF!*100</f>
        <v>#REF!</v>
      </c>
      <c r="F203" s="25" t="e">
        <f t="shared" si="12"/>
        <v>#DIV/0!</v>
      </c>
    </row>
    <row r="204" spans="1:6" ht="63" hidden="1" x14ac:dyDescent="0.25">
      <c r="A204" s="55" t="s">
        <v>346</v>
      </c>
      <c r="B204" s="22" t="s">
        <v>345</v>
      </c>
      <c r="C204" s="56">
        <f>C205</f>
        <v>0</v>
      </c>
      <c r="D204" s="56">
        <f>D205</f>
        <v>0</v>
      </c>
      <c r="E204" s="24" t="e">
        <f>C204/#REF!*100</f>
        <v>#REF!</v>
      </c>
      <c r="F204" s="25" t="e">
        <f t="shared" si="12"/>
        <v>#DIV/0!</v>
      </c>
    </row>
    <row r="205" spans="1:6" ht="63" hidden="1" x14ac:dyDescent="0.25">
      <c r="B205" s="62" t="s">
        <v>347</v>
      </c>
      <c r="C205" s="63"/>
      <c r="D205" s="56"/>
      <c r="E205" s="24" t="e">
        <f>C205/#REF!*100</f>
        <v>#REF!</v>
      </c>
      <c r="F205" s="25" t="e">
        <f t="shared" si="12"/>
        <v>#DIV/0!</v>
      </c>
    </row>
    <row r="206" spans="1:6" x14ac:dyDescent="0.25">
      <c r="A206" s="21" t="s">
        <v>322</v>
      </c>
      <c r="B206" s="22" t="s">
        <v>323</v>
      </c>
      <c r="C206" s="27">
        <f>C207</f>
        <v>90</v>
      </c>
      <c r="D206" s="59"/>
      <c r="E206" s="60"/>
      <c r="F206" s="61"/>
    </row>
    <row r="207" spans="1:6" ht="63" x14ac:dyDescent="0.25">
      <c r="A207" s="53" t="s">
        <v>328</v>
      </c>
      <c r="B207" s="54" t="s">
        <v>329</v>
      </c>
      <c r="C207" s="27">
        <f>C208</f>
        <v>90</v>
      </c>
    </row>
    <row r="208" spans="1:6" ht="78.75" x14ac:dyDescent="0.25">
      <c r="A208" s="53" t="s">
        <v>330</v>
      </c>
      <c r="B208" s="54" t="s">
        <v>331</v>
      </c>
      <c r="C208" s="27">
        <v>90</v>
      </c>
    </row>
  </sheetData>
  <mergeCells count="8">
    <mergeCell ref="C2:D3"/>
    <mergeCell ref="A5:D6"/>
    <mergeCell ref="D7:E7"/>
    <mergeCell ref="A9:A11"/>
    <mergeCell ref="B9:B11"/>
    <mergeCell ref="C9:C11"/>
    <mergeCell ref="E9:F10"/>
    <mergeCell ref="D10:D11"/>
  </mergeCells>
  <pageMargins left="0.9055118110236221" right="0" top="0.35433070866141736" bottom="0" header="0.31496062992125984" footer="0.31496062992125984"/>
  <pageSetup paperSize="9" scale="75" orientation="portrait" verticalDpi="0" r:id="rId1"/>
  <colBreaks count="2" manualBreakCount="2">
    <brk id="3" max="207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cp:lastPrinted>2017-12-06T03:17:45Z</cp:lastPrinted>
  <dcterms:created xsi:type="dcterms:W3CDTF">2017-10-31T03:23:39Z</dcterms:created>
  <dcterms:modified xsi:type="dcterms:W3CDTF">2017-12-06T03:17:50Z</dcterms:modified>
</cp:coreProperties>
</file>