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995" activeTab="1"/>
  </bookViews>
  <sheets>
    <sheet name="прил 10 МП" sheetId="11" r:id="rId1"/>
    <sheet name="прил14   КЦСР,КВР" sheetId="14" r:id="rId2"/>
    <sheet name="прил 12  разд подр" sheetId="12" r:id="rId3"/>
    <sheet name="прил16 вед стр." sheetId="4" r:id="rId4"/>
    <sheet name="Лист3" sheetId="13" r:id="rId5"/>
  </sheets>
  <externalReferences>
    <externalReference r:id="rId6"/>
  </externalReferences>
  <definedNames>
    <definedName name="_xlnm._FilterDatabase" localSheetId="1" hidden="1">'прил14   КЦСР,КВР'!$A$6:$F$294</definedName>
    <definedName name="_xlnm._FilterDatabase" localSheetId="3" hidden="1">'прил16 вед стр.'!$A$7:$I$500</definedName>
    <definedName name="В11" localSheetId="0">#REF!</definedName>
    <definedName name="В11" localSheetId="2">#REF!</definedName>
    <definedName name="В11" localSheetId="1">#REF!</definedName>
    <definedName name="В11">#REF!</definedName>
    <definedName name="_xlnm.Print_Titles" localSheetId="1">'прил14   КЦСР,КВР'!$7:$7</definedName>
    <definedName name="_xlnm.Print_Titles" localSheetId="3">'прил16 вед стр.'!$8:$8</definedName>
    <definedName name="_xlnm.Print_Area" localSheetId="0">'прил 10 МП'!$A$1:$G$13</definedName>
    <definedName name="_xlnm.Print_Area" localSheetId="2">'прил 12  разд подр'!$A$1:$F$66</definedName>
    <definedName name="_xlnm.Print_Area" localSheetId="1">'прил14   КЦСР,КВР'!$A$1:$F$292</definedName>
    <definedName name="_xlnm.Print_Area" localSheetId="3">'прил16 вед стр.'!$A$1:$I$438</definedName>
    <definedName name="_xlnm.Print_Area">#REF!</definedName>
    <definedName name="п" localSheetId="0">#REF!</definedName>
    <definedName name="п" localSheetId="2">#REF!</definedName>
    <definedName name="п" localSheetId="1">#REF!</definedName>
    <definedName name="п">#REF!</definedName>
    <definedName name="Прил16дляраб" localSheetId="0">#REF!</definedName>
    <definedName name="Прил16дляраб" localSheetId="2">#REF!</definedName>
    <definedName name="Прил16дляраб" localSheetId="1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I467" i="4" l="1"/>
  <c r="H467" i="4"/>
  <c r="I469" i="4"/>
  <c r="H469" i="4"/>
  <c r="H8" i="4" l="1"/>
  <c r="C7" i="14"/>
  <c r="D7" i="14" s="1"/>
  <c r="B7" i="14"/>
  <c r="E7" i="14" l="1"/>
  <c r="F7" i="14" s="1"/>
  <c r="E51" i="12" l="1"/>
  <c r="F51" i="12"/>
  <c r="E38" i="12"/>
  <c r="F38" i="12"/>
  <c r="F68" i="14"/>
  <c r="F67" i="14" s="1"/>
  <c r="E67" i="14"/>
  <c r="D67" i="14"/>
  <c r="D66" i="14"/>
  <c r="F66" i="14" s="1"/>
  <c r="F65" i="14" s="1"/>
  <c r="E65" i="14"/>
  <c r="F64" i="14"/>
  <c r="F63" i="14" s="1"/>
  <c r="E63" i="14"/>
  <c r="D63" i="14"/>
  <c r="H79" i="4"/>
  <c r="E25" i="14"/>
  <c r="F62" i="14" l="1"/>
  <c r="E62" i="14"/>
  <c r="D65" i="14"/>
  <c r="D62" i="14" s="1"/>
  <c r="D268" i="14"/>
  <c r="F268" i="14" s="1"/>
  <c r="F267" i="14" s="1"/>
  <c r="E267" i="14"/>
  <c r="D269" i="14"/>
  <c r="E269" i="14"/>
  <c r="F270" i="14"/>
  <c r="F269" i="14" s="1"/>
  <c r="I114" i="4"/>
  <c r="I113" i="4" s="1"/>
  <c r="H113" i="4"/>
  <c r="E153" i="14"/>
  <c r="F153" i="14" s="1"/>
  <c r="F152" i="14" s="1"/>
  <c r="D152" i="14"/>
  <c r="E151" i="14"/>
  <c r="F151" i="14" s="1"/>
  <c r="F150" i="14" s="1"/>
  <c r="D150" i="14"/>
  <c r="E73" i="14"/>
  <c r="D73" i="14"/>
  <c r="E84" i="14"/>
  <c r="E83" i="14" s="1"/>
  <c r="D84" i="14"/>
  <c r="D83" i="14" s="1"/>
  <c r="E272" i="14"/>
  <c r="F272" i="14" s="1"/>
  <c r="F271" i="14" s="1"/>
  <c r="E271" i="14"/>
  <c r="D271" i="14"/>
  <c r="H402" i="4"/>
  <c r="H399" i="4"/>
  <c r="I404" i="4"/>
  <c r="I403" i="4" s="1"/>
  <c r="H403" i="4"/>
  <c r="G403" i="4"/>
  <c r="H51" i="4"/>
  <c r="H53" i="4"/>
  <c r="I55" i="4"/>
  <c r="I54" i="4" s="1"/>
  <c r="H54" i="4"/>
  <c r="G54" i="4"/>
  <c r="E152" i="14" l="1"/>
  <c r="E266" i="14"/>
  <c r="F266" i="14"/>
  <c r="E150" i="14"/>
  <c r="D267" i="14"/>
  <c r="D266" i="14" s="1"/>
  <c r="G113" i="4"/>
  <c r="F84" i="14"/>
  <c r="F83" i="14" s="1"/>
  <c r="F226" i="14" l="1"/>
  <c r="F225" i="14"/>
  <c r="E224" i="14"/>
  <c r="D224" i="14"/>
  <c r="D223" i="14"/>
  <c r="F223" i="14" s="1"/>
  <c r="F222" i="14" s="1"/>
  <c r="E222" i="14"/>
  <c r="F217" i="14"/>
  <c r="F216" i="14" s="1"/>
  <c r="E216" i="14"/>
  <c r="D216" i="14"/>
  <c r="E195" i="14"/>
  <c r="E196" i="14"/>
  <c r="D196" i="14"/>
  <c r="D195" i="14"/>
  <c r="E170" i="14"/>
  <c r="E169" i="14"/>
  <c r="D169" i="14"/>
  <c r="D168" i="14" s="1"/>
  <c r="E82" i="14"/>
  <c r="D82" i="14"/>
  <c r="E71" i="14"/>
  <c r="D71" i="14"/>
  <c r="D93" i="14"/>
  <c r="F93" i="14" s="1"/>
  <c r="E92" i="14"/>
  <c r="F95" i="14"/>
  <c r="D176" i="14"/>
  <c r="F176" i="14" s="1"/>
  <c r="F175" i="14" s="1"/>
  <c r="D105" i="14"/>
  <c r="F189" i="14"/>
  <c r="F188" i="14" s="1"/>
  <c r="E188" i="14"/>
  <c r="D188" i="14"/>
  <c r="E175" i="14"/>
  <c r="E319" i="14"/>
  <c r="F12" i="11" s="1"/>
  <c r="D319" i="14"/>
  <c r="E12" i="11" s="1"/>
  <c r="E293" i="14"/>
  <c r="F291" i="14"/>
  <c r="F91" i="14"/>
  <c r="F90" i="14"/>
  <c r="F89" i="14" s="1"/>
  <c r="F88" i="14" s="1"/>
  <c r="E89" i="14"/>
  <c r="E88" i="14" s="1"/>
  <c r="D89" i="14"/>
  <c r="D88" i="14" s="1"/>
  <c r="F99" i="14"/>
  <c r="F98" i="14" s="1"/>
  <c r="E98" i="14"/>
  <c r="D98" i="14"/>
  <c r="F94" i="14"/>
  <c r="F50" i="14"/>
  <c r="F49" i="14" s="1"/>
  <c r="F48" i="14" s="1"/>
  <c r="F47" i="14" s="1"/>
  <c r="E49" i="14"/>
  <c r="E48" i="14" s="1"/>
  <c r="E47" i="14" s="1"/>
  <c r="D49" i="14"/>
  <c r="D48" i="14" s="1"/>
  <c r="D47" i="14" s="1"/>
  <c r="D301" i="14" s="1"/>
  <c r="F72" i="14"/>
  <c r="F87" i="14"/>
  <c r="F86" i="14" s="1"/>
  <c r="F85" i="14" s="1"/>
  <c r="E86" i="14"/>
  <c r="E85" i="14" s="1"/>
  <c r="D86" i="14"/>
  <c r="D85" i="14" s="1"/>
  <c r="D155" i="14"/>
  <c r="F155" i="14" s="1"/>
  <c r="F154" i="14" s="1"/>
  <c r="F149" i="14" s="1"/>
  <c r="E154" i="14"/>
  <c r="E149" i="14" s="1"/>
  <c r="D39" i="14"/>
  <c r="F39" i="14" s="1"/>
  <c r="F38" i="14" s="1"/>
  <c r="F37" i="14" s="1"/>
  <c r="E38" i="14"/>
  <c r="E37" i="14" s="1"/>
  <c r="D38" i="14"/>
  <c r="D37" i="14" s="1"/>
  <c r="F110" i="14"/>
  <c r="F109" i="14" s="1"/>
  <c r="E109" i="14"/>
  <c r="D109" i="14"/>
  <c r="F103" i="14"/>
  <c r="F102" i="14" s="1"/>
  <c r="E102" i="14"/>
  <c r="D102" i="14"/>
  <c r="F77" i="14"/>
  <c r="F76" i="14" s="1"/>
  <c r="E76" i="14"/>
  <c r="D76" i="14"/>
  <c r="F75" i="14"/>
  <c r="F74" i="14" s="1"/>
  <c r="E74" i="14"/>
  <c r="D74" i="14"/>
  <c r="F32" i="14"/>
  <c r="F31" i="14" s="1"/>
  <c r="E31" i="14"/>
  <c r="D31" i="14"/>
  <c r="F290" i="14"/>
  <c r="F289" i="14" s="1"/>
  <c r="E289" i="14"/>
  <c r="D289" i="14"/>
  <c r="F108" i="14"/>
  <c r="F107" i="14" s="1"/>
  <c r="E107" i="14"/>
  <c r="D107" i="14"/>
  <c r="F106" i="14"/>
  <c r="F105" i="14" s="1"/>
  <c r="E105" i="14"/>
  <c r="E104" i="14" s="1"/>
  <c r="F118" i="14"/>
  <c r="F117" i="14" s="1"/>
  <c r="E117" i="14"/>
  <c r="D117" i="14"/>
  <c r="F258" i="14"/>
  <c r="F257" i="14" s="1"/>
  <c r="F256" i="14" s="1"/>
  <c r="E257" i="14"/>
  <c r="E256" i="14" s="1"/>
  <c r="D257" i="14"/>
  <c r="D256" i="14" s="1"/>
  <c r="F252" i="14"/>
  <c r="F251" i="14" s="1"/>
  <c r="F250" i="14" s="1"/>
  <c r="E251" i="14"/>
  <c r="E250" i="14" s="1"/>
  <c r="D251" i="14"/>
  <c r="D250" i="14" s="1"/>
  <c r="F246" i="14"/>
  <c r="F245" i="14"/>
  <c r="E244" i="14"/>
  <c r="D244" i="14"/>
  <c r="F243" i="14"/>
  <c r="F242" i="14" s="1"/>
  <c r="E242" i="14"/>
  <c r="D242" i="14"/>
  <c r="F241" i="14"/>
  <c r="F240" i="14" s="1"/>
  <c r="E240" i="14"/>
  <c r="D240" i="14"/>
  <c r="D239" i="14" s="1"/>
  <c r="F236" i="14"/>
  <c r="F235" i="14"/>
  <c r="F234" i="14" s="1"/>
  <c r="E234" i="14"/>
  <c r="D234" i="14"/>
  <c r="F229" i="14"/>
  <c r="F228" i="14"/>
  <c r="F227" i="14" s="1"/>
  <c r="E228" i="14"/>
  <c r="E227" i="14" s="1"/>
  <c r="D228" i="14"/>
  <c r="D227" i="14" s="1"/>
  <c r="F30" i="14"/>
  <c r="F29" i="14"/>
  <c r="E29" i="14"/>
  <c r="D29" i="14"/>
  <c r="F28" i="14"/>
  <c r="F27" i="14" s="1"/>
  <c r="E27" i="14"/>
  <c r="E24" i="14" s="1"/>
  <c r="D27" i="14"/>
  <c r="F26" i="14"/>
  <c r="F25" i="14" s="1"/>
  <c r="D25" i="14"/>
  <c r="F199" i="14"/>
  <c r="F198" i="14" s="1"/>
  <c r="E198" i="14"/>
  <c r="E197" i="14" s="1"/>
  <c r="D198" i="14"/>
  <c r="D197" i="14" s="1"/>
  <c r="F261" i="14"/>
  <c r="F260" i="14" s="1"/>
  <c r="F259" i="14" s="1"/>
  <c r="E260" i="14"/>
  <c r="E259" i="14" s="1"/>
  <c r="D260" i="14"/>
  <c r="D259" i="14" s="1"/>
  <c r="F255" i="14"/>
  <c r="F254" i="14" s="1"/>
  <c r="F253" i="14" s="1"/>
  <c r="E254" i="14"/>
  <c r="E253" i="14" s="1"/>
  <c r="D254" i="14"/>
  <c r="D253" i="14" s="1"/>
  <c r="D46" i="14"/>
  <c r="F46" i="14" s="1"/>
  <c r="F45" i="14" s="1"/>
  <c r="F44" i="14" s="1"/>
  <c r="E45" i="14"/>
  <c r="E44" i="14" s="1"/>
  <c r="D43" i="14"/>
  <c r="F43" i="14" s="1"/>
  <c r="F42" i="14" s="1"/>
  <c r="F41" i="14" s="1"/>
  <c r="E42" i="14"/>
  <c r="E41" i="14" s="1"/>
  <c r="E40" i="14" s="1"/>
  <c r="E299" i="14" s="1"/>
  <c r="F213" i="14"/>
  <c r="F212" i="14"/>
  <c r="E211" i="14"/>
  <c r="D211" i="14"/>
  <c r="F210" i="14"/>
  <c r="F209" i="14" s="1"/>
  <c r="E209" i="14"/>
  <c r="D209" i="14"/>
  <c r="D208" i="14" s="1"/>
  <c r="D207" i="14" s="1"/>
  <c r="F249" i="14"/>
  <c r="F248" i="14" s="1"/>
  <c r="F247" i="14" s="1"/>
  <c r="E248" i="14"/>
  <c r="E247" i="14" s="1"/>
  <c r="D248" i="14"/>
  <c r="F23" i="14"/>
  <c r="F22" i="14" s="1"/>
  <c r="E22" i="14"/>
  <c r="D22" i="14"/>
  <c r="F21" i="14"/>
  <c r="F20" i="14"/>
  <c r="E20" i="14"/>
  <c r="D20" i="14"/>
  <c r="F19" i="14"/>
  <c r="F18" i="14"/>
  <c r="F17" i="14" s="1"/>
  <c r="F16" i="14" s="1"/>
  <c r="E17" i="14"/>
  <c r="E16" i="14" s="1"/>
  <c r="D17" i="14"/>
  <c r="F231" i="14"/>
  <c r="F230" i="14" s="1"/>
  <c r="E230" i="14"/>
  <c r="D230" i="14"/>
  <c r="F206" i="14"/>
  <c r="F205" i="14"/>
  <c r="E204" i="14"/>
  <c r="D204" i="14"/>
  <c r="E203" i="14"/>
  <c r="F203" i="14" s="1"/>
  <c r="F202" i="14" s="1"/>
  <c r="D202" i="14"/>
  <c r="F265" i="14"/>
  <c r="F264" i="14" s="1"/>
  <c r="F263" i="14" s="1"/>
  <c r="F262" i="14" s="1"/>
  <c r="E264" i="14"/>
  <c r="E263" i="14" s="1"/>
  <c r="E262" i="14" s="1"/>
  <c r="D264" i="14"/>
  <c r="D263" i="14" s="1"/>
  <c r="D262" i="14" s="1"/>
  <c r="F220" i="14"/>
  <c r="F219" i="14"/>
  <c r="F218" i="14" s="1"/>
  <c r="E218" i="14"/>
  <c r="D218" i="14"/>
  <c r="F187" i="14"/>
  <c r="F186" i="14" s="1"/>
  <c r="E186" i="14"/>
  <c r="D186" i="14"/>
  <c r="F185" i="14"/>
  <c r="F184" i="14" s="1"/>
  <c r="E184" i="14"/>
  <c r="D184" i="14"/>
  <c r="F81" i="14"/>
  <c r="D80" i="14"/>
  <c r="F80" i="14" s="1"/>
  <c r="E79" i="14"/>
  <c r="E78" i="14" s="1"/>
  <c r="F36" i="14"/>
  <c r="F35" i="14" s="1"/>
  <c r="F34" i="14" s="1"/>
  <c r="E35" i="14"/>
  <c r="E34" i="14" s="1"/>
  <c r="D35" i="14"/>
  <c r="D34" i="14" s="1"/>
  <c r="D33" i="14" s="1"/>
  <c r="D298" i="14" s="1"/>
  <c r="F288" i="14"/>
  <c r="F287" i="14" s="1"/>
  <c r="E287" i="14"/>
  <c r="D287" i="14"/>
  <c r="F286" i="14"/>
  <c r="F285" i="14"/>
  <c r="E285" i="14"/>
  <c r="D285" i="14"/>
  <c r="D284" i="14"/>
  <c r="F284" i="14" s="1"/>
  <c r="F283" i="14" s="1"/>
  <c r="E283" i="14"/>
  <c r="F191" i="14"/>
  <c r="F190" i="14"/>
  <c r="E190" i="14"/>
  <c r="D190" i="14"/>
  <c r="F238" i="14"/>
  <c r="F237" i="14"/>
  <c r="E237" i="14"/>
  <c r="D237" i="14"/>
  <c r="F159" i="14"/>
  <c r="F158" i="14"/>
  <c r="F157" i="14" s="1"/>
  <c r="F156" i="14" s="1"/>
  <c r="E157" i="14"/>
  <c r="E156" i="14" s="1"/>
  <c r="D157" i="14"/>
  <c r="D156" i="14" s="1"/>
  <c r="F101" i="14"/>
  <c r="F100" i="14"/>
  <c r="E100" i="14"/>
  <c r="D100" i="14"/>
  <c r="F14" i="14"/>
  <c r="E13" i="14"/>
  <c r="E12" i="14" s="1"/>
  <c r="D13" i="14"/>
  <c r="D11" i="14"/>
  <c r="F11" i="14" s="1"/>
  <c r="F10" i="14" s="1"/>
  <c r="E10" i="14"/>
  <c r="F281" i="14"/>
  <c r="F280" i="14" s="1"/>
  <c r="E280" i="14"/>
  <c r="D280" i="14"/>
  <c r="F279" i="14"/>
  <c r="F278" i="14"/>
  <c r="E278" i="14"/>
  <c r="E277" i="14" s="1"/>
  <c r="D278" i="14"/>
  <c r="D277" i="14" s="1"/>
  <c r="F276" i="14"/>
  <c r="F275" i="14" s="1"/>
  <c r="E275" i="14"/>
  <c r="D275" i="14"/>
  <c r="F274" i="14"/>
  <c r="F273" i="14" s="1"/>
  <c r="E273" i="14"/>
  <c r="D273" i="14"/>
  <c r="F180" i="14"/>
  <c r="F179" i="14" s="1"/>
  <c r="E179" i="14"/>
  <c r="D179" i="14"/>
  <c r="F178" i="14"/>
  <c r="F177" i="14" s="1"/>
  <c r="E177" i="14"/>
  <c r="D177" i="14"/>
  <c r="F183" i="14"/>
  <c r="F182" i="14" s="1"/>
  <c r="E182" i="14"/>
  <c r="E181" i="14" s="1"/>
  <c r="D182" i="14"/>
  <c r="D181" i="14" s="1"/>
  <c r="F172" i="14"/>
  <c r="D171" i="14"/>
  <c r="F171" i="14" s="1"/>
  <c r="E168" i="14"/>
  <c r="E167" i="14" s="1"/>
  <c r="E166" i="14" s="1"/>
  <c r="E307" i="14" s="1"/>
  <c r="F148" i="14"/>
  <c r="F147" i="14"/>
  <c r="E146" i="14"/>
  <c r="D146" i="14"/>
  <c r="D61" i="14"/>
  <c r="F61" i="14" s="1"/>
  <c r="D60" i="14"/>
  <c r="F60" i="14" s="1"/>
  <c r="F59" i="14" s="1"/>
  <c r="E59" i="14"/>
  <c r="D58" i="14"/>
  <c r="F58" i="14" s="1"/>
  <c r="F57" i="14" s="1"/>
  <c r="E57" i="14"/>
  <c r="F54" i="14"/>
  <c r="F53" i="14" s="1"/>
  <c r="F52" i="14" s="1"/>
  <c r="F51" i="14" s="1"/>
  <c r="E53" i="14"/>
  <c r="E52" i="14" s="1"/>
  <c r="E51" i="14" s="1"/>
  <c r="D53" i="14"/>
  <c r="D52" i="14" s="1"/>
  <c r="D51" i="14" s="1"/>
  <c r="F165" i="14"/>
  <c r="F164" i="14"/>
  <c r="E163" i="14"/>
  <c r="D163" i="14"/>
  <c r="F162" i="14"/>
  <c r="F161" i="14" s="1"/>
  <c r="E161" i="14"/>
  <c r="D161" i="14"/>
  <c r="F132" i="14"/>
  <c r="F131" i="14" s="1"/>
  <c r="E131" i="14"/>
  <c r="D131" i="14"/>
  <c r="F130" i="14"/>
  <c r="F129" i="14" s="1"/>
  <c r="E129" i="14"/>
  <c r="D129" i="14"/>
  <c r="D128" i="14"/>
  <c r="F128" i="14" s="1"/>
  <c r="F127" i="14" s="1"/>
  <c r="E127" i="14"/>
  <c r="F126" i="14"/>
  <c r="F125" i="14" s="1"/>
  <c r="E125" i="14"/>
  <c r="D125" i="14"/>
  <c r="F124" i="14"/>
  <c r="F123" i="14" s="1"/>
  <c r="E123" i="14"/>
  <c r="D123" i="14"/>
  <c r="D122" i="14"/>
  <c r="F122" i="14" s="1"/>
  <c r="F121" i="14" s="1"/>
  <c r="E121" i="14"/>
  <c r="F120" i="14"/>
  <c r="F119" i="14" s="1"/>
  <c r="E119" i="14"/>
  <c r="D119" i="14"/>
  <c r="F116" i="14"/>
  <c r="F115" i="14" s="1"/>
  <c r="E115" i="14"/>
  <c r="D115" i="14"/>
  <c r="D114" i="14"/>
  <c r="F114" i="14" s="1"/>
  <c r="F113" i="14" s="1"/>
  <c r="E113" i="14"/>
  <c r="D145" i="14"/>
  <c r="F145" i="14" s="1"/>
  <c r="F144" i="14" s="1"/>
  <c r="E144" i="14"/>
  <c r="D143" i="14"/>
  <c r="F143" i="14" s="1"/>
  <c r="F142" i="14" s="1"/>
  <c r="E142" i="14"/>
  <c r="D141" i="14"/>
  <c r="F141" i="14" s="1"/>
  <c r="F140" i="14" s="1"/>
  <c r="E140" i="14"/>
  <c r="F139" i="14"/>
  <c r="F138" i="14" s="1"/>
  <c r="E138" i="14"/>
  <c r="D138" i="14"/>
  <c r="D137" i="14"/>
  <c r="F137" i="14" s="1"/>
  <c r="F136" i="14" s="1"/>
  <c r="E136" i="14"/>
  <c r="F135" i="14"/>
  <c r="F134" i="14" s="1"/>
  <c r="E134" i="14"/>
  <c r="E133" i="14" s="1"/>
  <c r="D134" i="14"/>
  <c r="H525" i="4"/>
  <c r="G525" i="4"/>
  <c r="F79" i="14" l="1"/>
  <c r="F78" i="14" s="1"/>
  <c r="E15" i="14"/>
  <c r="E297" i="14" s="1"/>
  <c r="F211" i="14"/>
  <c r="E70" i="14"/>
  <c r="E112" i="14"/>
  <c r="D160" i="14"/>
  <c r="F170" i="14"/>
  <c r="F181" i="14"/>
  <c r="E9" i="14"/>
  <c r="E8" i="14" s="1"/>
  <c r="E296" i="14" s="1"/>
  <c r="F282" i="14"/>
  <c r="F204" i="14"/>
  <c r="F244" i="14"/>
  <c r="F239" i="14" s="1"/>
  <c r="D70" i="14"/>
  <c r="F208" i="14"/>
  <c r="F207" i="14" s="1"/>
  <c r="F112" i="14"/>
  <c r="D16" i="14"/>
  <c r="D247" i="14"/>
  <c r="E208" i="14"/>
  <c r="E207" i="14" s="1"/>
  <c r="F40" i="14"/>
  <c r="F299" i="14" s="1"/>
  <c r="F24" i="14"/>
  <c r="F15" i="14" s="1"/>
  <c r="F297" i="14" s="1"/>
  <c r="D233" i="14"/>
  <c r="E239" i="14"/>
  <c r="F104" i="14"/>
  <c r="E69" i="14"/>
  <c r="E303" i="14" s="1"/>
  <c r="E233" i="14"/>
  <c r="F233" i="14"/>
  <c r="E174" i="14"/>
  <c r="E173" i="14" s="1"/>
  <c r="E308" i="14" s="1"/>
  <c r="F174" i="14"/>
  <c r="F173" i="14" s="1"/>
  <c r="F308" i="14" s="1"/>
  <c r="D215" i="14"/>
  <c r="F33" i="14"/>
  <c r="F298" i="14" s="1"/>
  <c r="D97" i="14"/>
  <c r="D104" i="14"/>
  <c r="D24" i="14"/>
  <c r="E33" i="14"/>
  <c r="E298" i="14" s="1"/>
  <c r="E97" i="14"/>
  <c r="E96" i="14" s="1"/>
  <c r="E304" i="14" s="1"/>
  <c r="F97" i="14"/>
  <c r="F224" i="14"/>
  <c r="F221" i="14" s="1"/>
  <c r="F169" i="14"/>
  <c r="F168" i="14" s="1"/>
  <c r="F167" i="14" s="1"/>
  <c r="F166" i="14" s="1"/>
  <c r="F307" i="14" s="1"/>
  <c r="E215" i="14"/>
  <c r="E221" i="14"/>
  <c r="F215" i="14"/>
  <c r="F214" i="14" s="1"/>
  <c r="F312" i="14" s="1"/>
  <c r="D222" i="14"/>
  <c r="D221" i="14" s="1"/>
  <c r="F196" i="14"/>
  <c r="E194" i="14"/>
  <c r="E193" i="14" s="1"/>
  <c r="E192" i="14" s="1"/>
  <c r="E309" i="14" s="1"/>
  <c r="D175" i="14"/>
  <c r="D174" i="14" s="1"/>
  <c r="D173" i="14" s="1"/>
  <c r="D308" i="14" s="1"/>
  <c r="F82" i="14"/>
  <c r="D170" i="14"/>
  <c r="D167" i="14" s="1"/>
  <c r="D166" i="14" s="1"/>
  <c r="D307" i="14" s="1"/>
  <c r="F73" i="14"/>
  <c r="F71" i="14" s="1"/>
  <c r="F70" i="14" s="1"/>
  <c r="E202" i="14"/>
  <c r="E201" i="14" s="1"/>
  <c r="E200" i="14" s="1"/>
  <c r="F92" i="14"/>
  <c r="D92" i="14"/>
  <c r="F197" i="14"/>
  <c r="D144" i="14"/>
  <c r="D140" i="14"/>
  <c r="D127" i="14"/>
  <c r="F56" i="14"/>
  <c r="F55" i="14" s="1"/>
  <c r="F302" i="14" s="1"/>
  <c r="D113" i="14"/>
  <c r="D136" i="14"/>
  <c r="E160" i="14"/>
  <c r="E111" i="14" s="1"/>
  <c r="E305" i="14" s="1"/>
  <c r="D201" i="14"/>
  <c r="D200" i="14" s="1"/>
  <c r="E56" i="14"/>
  <c r="E55" i="14" s="1"/>
  <c r="D57" i="14"/>
  <c r="F277" i="14"/>
  <c r="F318" i="14" s="1"/>
  <c r="G11" i="11" s="1"/>
  <c r="E282" i="14"/>
  <c r="E318" i="14" s="1"/>
  <c r="F201" i="14"/>
  <c r="F200" i="14" s="1"/>
  <c r="F146" i="14"/>
  <c r="F133" i="14" s="1"/>
  <c r="F13" i="14"/>
  <c r="F12" i="14" s="1"/>
  <c r="F9" i="14" s="1"/>
  <c r="F8" i="14" s="1"/>
  <c r="F296" i="14" s="1"/>
  <c r="D12" i="14"/>
  <c r="F301" i="14"/>
  <c r="F163" i="14"/>
  <c r="F160" i="14" s="1"/>
  <c r="D45" i="14"/>
  <c r="D44" i="14" s="1"/>
  <c r="D142" i="14"/>
  <c r="D121" i="14"/>
  <c r="D59" i="14"/>
  <c r="E315" i="14"/>
  <c r="E316" i="14" s="1"/>
  <c r="F10" i="11" s="1"/>
  <c r="D315" i="14"/>
  <c r="D316" i="14" s="1"/>
  <c r="E10" i="11" s="1"/>
  <c r="F315" i="14"/>
  <c r="F316" i="14" s="1"/>
  <c r="G10" i="11" s="1"/>
  <c r="D10" i="14"/>
  <c r="D283" i="14"/>
  <c r="D282" i="14" s="1"/>
  <c r="D318" i="14" s="1"/>
  <c r="E11" i="11" s="1"/>
  <c r="D79" i="14"/>
  <c r="D78" i="14" s="1"/>
  <c r="D69" i="14" s="1"/>
  <c r="D303" i="14" s="1"/>
  <c r="D42" i="14"/>
  <c r="D41" i="14" s="1"/>
  <c r="F195" i="14"/>
  <c r="D194" i="14"/>
  <c r="D193" i="14" s="1"/>
  <c r="D192" i="14" s="1"/>
  <c r="D309" i="14" s="1"/>
  <c r="D154" i="14"/>
  <c r="D149" i="14" s="1"/>
  <c r="E301" i="14"/>
  <c r="F319" i="14"/>
  <c r="G12" i="11" s="1"/>
  <c r="E232" i="14" l="1"/>
  <c r="E313" i="14" s="1"/>
  <c r="F11" i="11"/>
  <c r="F96" i="14"/>
  <c r="F304" i="14" s="1"/>
  <c r="F232" i="14"/>
  <c r="F313" i="14" s="1"/>
  <c r="F111" i="14"/>
  <c r="F305" i="14" s="1"/>
  <c r="D133" i="14"/>
  <c r="D232" i="14"/>
  <c r="D313" i="14" s="1"/>
  <c r="D15" i="14"/>
  <c r="D297" i="14" s="1"/>
  <c r="E214" i="14"/>
  <c r="F194" i="14"/>
  <c r="F193" i="14" s="1"/>
  <c r="F192" i="14" s="1"/>
  <c r="F309" i="14" s="1"/>
  <c r="F310" i="14" s="1"/>
  <c r="G8" i="11" s="1"/>
  <c r="D40" i="14"/>
  <c r="F69" i="14"/>
  <c r="D214" i="14"/>
  <c r="D312" i="14" s="1"/>
  <c r="D112" i="14"/>
  <c r="D111" i="14" s="1"/>
  <c r="D305" i="14" s="1"/>
  <c r="D96" i="14"/>
  <c r="D304" i="14" s="1"/>
  <c r="D311" i="14"/>
  <c r="D56" i="14"/>
  <c r="D55" i="14" s="1"/>
  <c r="D302" i="14" s="1"/>
  <c r="F311" i="14"/>
  <c r="E311" i="14"/>
  <c r="D9" i="14"/>
  <c r="D8" i="14" s="1"/>
  <c r="D296" i="14" s="1"/>
  <c r="E302" i="14"/>
  <c r="E300" i="14"/>
  <c r="F6" i="11" s="1"/>
  <c r="D299" i="14"/>
  <c r="E310" i="14"/>
  <c r="F8" i="11" s="1"/>
  <c r="F292" i="14" l="1"/>
  <c r="F303" i="14"/>
  <c r="F306" i="14" s="1"/>
  <c r="G7" i="11" s="1"/>
  <c r="E292" i="14"/>
  <c r="E312" i="14"/>
  <c r="D292" i="14"/>
  <c r="D314" i="14"/>
  <c r="E9" i="11" s="1"/>
  <c r="F300" i="14"/>
  <c r="D310" i="14"/>
  <c r="E8" i="11" s="1"/>
  <c r="F314" i="14"/>
  <c r="G9" i="11" s="1"/>
  <c r="D300" i="14"/>
  <c r="E6" i="11" s="1"/>
  <c r="E314" i="14"/>
  <c r="F9" i="11" s="1"/>
  <c r="E306" i="14"/>
  <c r="F7" i="11" s="1"/>
  <c r="D306" i="14"/>
  <c r="E7" i="11" s="1"/>
  <c r="F13" i="11" l="1"/>
  <c r="F320" i="14"/>
  <c r="G6" i="11"/>
  <c r="G13" i="11" s="1"/>
  <c r="E13" i="11"/>
  <c r="E320" i="14"/>
  <c r="D320" i="14"/>
  <c r="D294" i="14" l="1"/>
  <c r="E294" i="14"/>
  <c r="E321" i="14"/>
  <c r="F294" i="14"/>
  <c r="F321" i="14"/>
  <c r="D321" i="14" l="1"/>
  <c r="H160" i="4" l="1"/>
  <c r="H281" i="4"/>
  <c r="H280" i="4" s="1"/>
  <c r="G281" i="4"/>
  <c r="G280" i="4" s="1"/>
  <c r="I282" i="4"/>
  <c r="I281" i="4" s="1"/>
  <c r="I280" i="4" s="1"/>
  <c r="H220" i="4"/>
  <c r="G219" i="4"/>
  <c r="H221" i="4"/>
  <c r="G221" i="4"/>
  <c r="I223" i="4"/>
  <c r="H230" i="4"/>
  <c r="H229" i="4" s="1"/>
  <c r="H439" i="4" l="1"/>
  <c r="H498" i="4"/>
  <c r="E65" i="12" s="1"/>
  <c r="H435" i="4" l="1"/>
  <c r="H434" i="4" s="1"/>
  <c r="G435" i="4"/>
  <c r="G434" i="4" s="1"/>
  <c r="H432" i="4"/>
  <c r="H431" i="4" s="1"/>
  <c r="G432" i="4"/>
  <c r="G431" i="4" s="1"/>
  <c r="H426" i="4"/>
  <c r="H425" i="4" s="1"/>
  <c r="H424" i="4" s="1"/>
  <c r="H423" i="4" s="1"/>
  <c r="H489" i="4" s="1"/>
  <c r="E56" i="12" s="1"/>
  <c r="G426" i="4"/>
  <c r="G425" i="4" s="1"/>
  <c r="G424" i="4" s="1"/>
  <c r="G423" i="4" s="1"/>
  <c r="G489" i="4" s="1"/>
  <c r="H420" i="4"/>
  <c r="H419" i="4" s="1"/>
  <c r="H418" i="4" s="1"/>
  <c r="H417" i="4" s="1"/>
  <c r="H487" i="4" s="1"/>
  <c r="E54" i="12" s="1"/>
  <c r="G420" i="4"/>
  <c r="G419" i="4" s="1"/>
  <c r="G418" i="4" s="1"/>
  <c r="G417" i="4" s="1"/>
  <c r="G487" i="4" s="1"/>
  <c r="H412" i="4"/>
  <c r="H411" i="4" s="1"/>
  <c r="H410" i="4" s="1"/>
  <c r="H401" i="4"/>
  <c r="H400" i="4" s="1"/>
  <c r="G401" i="4"/>
  <c r="G400" i="4" s="1"/>
  <c r="H397" i="4"/>
  <c r="H396" i="4" s="1"/>
  <c r="G397" i="4"/>
  <c r="G396" i="4" s="1"/>
  <c r="H391" i="4"/>
  <c r="H390" i="4" s="1"/>
  <c r="H389" i="4" s="1"/>
  <c r="H388" i="4" s="1"/>
  <c r="G391" i="4"/>
  <c r="G390" i="4" s="1"/>
  <c r="G389" i="4" s="1"/>
  <c r="G388" i="4" s="1"/>
  <c r="H379" i="4"/>
  <c r="H378" i="4" s="1"/>
  <c r="H377" i="4" s="1"/>
  <c r="H376" i="4" s="1"/>
  <c r="G379" i="4"/>
  <c r="G378" i="4" s="1"/>
  <c r="G377" i="4" s="1"/>
  <c r="G376" i="4" s="1"/>
  <c r="H373" i="4"/>
  <c r="H372" i="4" s="1"/>
  <c r="H371" i="4" s="1"/>
  <c r="H370" i="4" s="1"/>
  <c r="H492" i="4" s="1"/>
  <c r="E59" i="12" s="1"/>
  <c r="H367" i="4"/>
  <c r="H366" i="4" s="1"/>
  <c r="G367" i="4"/>
  <c r="G366" i="4" s="1"/>
  <c r="I368" i="4"/>
  <c r="I367" i="4" s="1"/>
  <c r="I366" i="4" s="1"/>
  <c r="H358" i="4"/>
  <c r="G358" i="4"/>
  <c r="I348" i="4"/>
  <c r="H347" i="4"/>
  <c r="H346" i="4" s="1"/>
  <c r="H345" i="4" s="1"/>
  <c r="I347" i="4"/>
  <c r="I346" i="4" s="1"/>
  <c r="I345" i="4" s="1"/>
  <c r="G347" i="4"/>
  <c r="G346" i="4" s="1"/>
  <c r="G345" i="4" s="1"/>
  <c r="H341" i="4"/>
  <c r="H340" i="4" s="1"/>
  <c r="H339" i="4" s="1"/>
  <c r="H338" i="4" s="1"/>
  <c r="H481" i="4" s="1"/>
  <c r="E48" i="12" s="1"/>
  <c r="E44" i="12" s="1"/>
  <c r="G341" i="4"/>
  <c r="G340" i="4" s="1"/>
  <c r="G339" i="4" s="1"/>
  <c r="G338" i="4" s="1"/>
  <c r="G481" i="4" s="1"/>
  <c r="H335" i="4"/>
  <c r="H334" i="4" s="1"/>
  <c r="H333" i="4" s="1"/>
  <c r="H332" i="4" s="1"/>
  <c r="G335" i="4"/>
  <c r="G334" i="4" s="1"/>
  <c r="G333" i="4" s="1"/>
  <c r="H329" i="4"/>
  <c r="H328" i="4" s="1"/>
  <c r="H327" i="4" s="1"/>
  <c r="H326" i="4" s="1"/>
  <c r="G329" i="4"/>
  <c r="G328" i="4" s="1"/>
  <c r="G327" i="4" s="1"/>
  <c r="G326" i="4" s="1"/>
  <c r="G466" i="4" s="1"/>
  <c r="H323" i="4"/>
  <c r="H322" i="4" s="1"/>
  <c r="H321" i="4" s="1"/>
  <c r="H320" i="4" s="1"/>
  <c r="H464" i="4" s="1"/>
  <c r="E31" i="12" s="1"/>
  <c r="G323" i="4"/>
  <c r="G322" i="4" s="1"/>
  <c r="G321" i="4" s="1"/>
  <c r="G320" i="4" s="1"/>
  <c r="G464" i="4" s="1"/>
  <c r="I314" i="4"/>
  <c r="I313" i="4" s="1"/>
  <c r="H313" i="4"/>
  <c r="G313" i="4"/>
  <c r="H309" i="4"/>
  <c r="H308" i="4" s="1"/>
  <c r="G309" i="4"/>
  <c r="G308" i="4" s="1"/>
  <c r="H305" i="4"/>
  <c r="H304" i="4" s="1"/>
  <c r="H303" i="4" s="1"/>
  <c r="G305" i="4"/>
  <c r="G304" i="4" s="1"/>
  <c r="G303" i="4" s="1"/>
  <c r="H300" i="4"/>
  <c r="H299" i="4" s="1"/>
  <c r="H298" i="4" s="1"/>
  <c r="H292" i="4"/>
  <c r="G292" i="4"/>
  <c r="H287" i="4"/>
  <c r="H286" i="4" s="1"/>
  <c r="H285" i="4" s="1"/>
  <c r="H284" i="4" s="1"/>
  <c r="H462" i="4" s="1"/>
  <c r="E29" i="12" s="1"/>
  <c r="I277" i="4"/>
  <c r="I276" i="4" s="1"/>
  <c r="H276" i="4"/>
  <c r="H278" i="4"/>
  <c r="G276" i="4"/>
  <c r="G278" i="4"/>
  <c r="H271" i="4"/>
  <c r="H270" i="4" s="1"/>
  <c r="H269" i="4" s="1"/>
  <c r="H515" i="4" s="1"/>
  <c r="I261" i="4"/>
  <c r="I260" i="4"/>
  <c r="H259" i="4"/>
  <c r="G259" i="4"/>
  <c r="I258" i="4"/>
  <c r="I257" i="4" s="1"/>
  <c r="H257" i="4"/>
  <c r="G257" i="4"/>
  <c r="G268" i="4"/>
  <c r="I268" i="4" s="1"/>
  <c r="I267" i="4" s="1"/>
  <c r="I266" i="4" s="1"/>
  <c r="H267" i="4"/>
  <c r="H266" i="4" s="1"/>
  <c r="H264" i="4"/>
  <c r="H263" i="4" s="1"/>
  <c r="H252" i="4"/>
  <c r="H251" i="4" s="1"/>
  <c r="G252" i="4"/>
  <c r="G251" i="4" s="1"/>
  <c r="G250" i="4" s="1"/>
  <c r="G249" i="4" s="1"/>
  <c r="G459" i="4" s="1"/>
  <c r="H242" i="4"/>
  <c r="G242" i="4"/>
  <c r="H233" i="4"/>
  <c r="G230" i="4"/>
  <c r="G229" i="4" s="1"/>
  <c r="H225" i="4"/>
  <c r="H224" i="4" s="1"/>
  <c r="G225" i="4"/>
  <c r="G224" i="4" s="1"/>
  <c r="I226" i="4"/>
  <c r="I225" i="4" s="1"/>
  <c r="I224" i="4" s="1"/>
  <c r="H213" i="4"/>
  <c r="H212" i="4" s="1"/>
  <c r="H211" i="4" s="1"/>
  <c r="H521" i="4" s="1"/>
  <c r="H522" i="4" s="1"/>
  <c r="G213" i="4"/>
  <c r="G212" i="4" s="1"/>
  <c r="G211" i="4" s="1"/>
  <c r="G521" i="4" s="1"/>
  <c r="G522" i="4" s="1"/>
  <c r="H430" i="4" l="1"/>
  <c r="H429" i="4" s="1"/>
  <c r="H325" i="4"/>
  <c r="H465" i="4"/>
  <c r="E32" i="12" s="1"/>
  <c r="H466" i="4"/>
  <c r="E33" i="12" s="1"/>
  <c r="G430" i="4"/>
  <c r="G429" i="4" s="1"/>
  <c r="G395" i="4"/>
  <c r="H395" i="4"/>
  <c r="I259" i="4"/>
  <c r="H331" i="4"/>
  <c r="G332" i="4"/>
  <c r="G331" i="4"/>
  <c r="I256" i="4"/>
  <c r="I255" i="4" s="1"/>
  <c r="G275" i="4"/>
  <c r="G274" i="4" s="1"/>
  <c r="H275" i="4"/>
  <c r="H274" i="4" s="1"/>
  <c r="H256" i="4"/>
  <c r="H255" i="4" s="1"/>
  <c r="G256" i="4"/>
  <c r="G255" i="4" s="1"/>
  <c r="H262" i="4"/>
  <c r="H505" i="4" s="1"/>
  <c r="G267" i="4"/>
  <c r="G266" i="4"/>
  <c r="H192" i="4"/>
  <c r="H191" i="4" s="1"/>
  <c r="H190" i="4" s="1"/>
  <c r="H504" i="4" s="1"/>
  <c r="G475" i="4" l="1"/>
  <c r="G394" i="4"/>
  <c r="H475" i="4"/>
  <c r="E42" i="12" s="1"/>
  <c r="H394" i="4"/>
  <c r="H254" i="4"/>
  <c r="H460" i="4" s="1"/>
  <c r="E27" i="12" s="1"/>
  <c r="H144" i="4"/>
  <c r="H107" i="4"/>
  <c r="H106" i="4" s="1"/>
  <c r="G107" i="4"/>
  <c r="G106" i="4" s="1"/>
  <c r="G87" i="4"/>
  <c r="G86" i="4" s="1"/>
  <c r="G85" i="4" s="1"/>
  <c r="G84" i="4" s="1"/>
  <c r="H14" i="4"/>
  <c r="G14" i="4"/>
  <c r="D51" i="12"/>
  <c r="E24" i="12"/>
  <c r="D24" i="12"/>
  <c r="E20" i="12"/>
  <c r="D20" i="12"/>
  <c r="D13" i="11"/>
  <c r="C13" i="11"/>
  <c r="H178" i="4" l="1"/>
  <c r="H177" i="4" s="1"/>
  <c r="H176" i="4" s="1"/>
  <c r="H175" i="4" s="1"/>
  <c r="H445" i="4" s="1"/>
  <c r="E12" i="12" s="1"/>
  <c r="G178" i="4"/>
  <c r="G177" i="4" s="1"/>
  <c r="G176" i="4" s="1"/>
  <c r="G175" i="4" s="1"/>
  <c r="G445" i="4" s="1"/>
  <c r="D12" i="12" s="1"/>
  <c r="I179" i="4"/>
  <c r="I178" i="4" s="1"/>
  <c r="I177" i="4" s="1"/>
  <c r="I176" i="4" s="1"/>
  <c r="I175" i="4" s="1"/>
  <c r="I445" i="4" s="1"/>
  <c r="F12" i="12" s="1"/>
  <c r="I398" i="4" l="1"/>
  <c r="I392" i="4"/>
  <c r="I391" i="4" s="1"/>
  <c r="I390" i="4" s="1"/>
  <c r="I389" i="4" s="1"/>
  <c r="I388" i="4" s="1"/>
  <c r="I380" i="4"/>
  <c r="I379" i="4" s="1"/>
  <c r="I378" i="4" s="1"/>
  <c r="I377" i="4" s="1"/>
  <c r="I376" i="4" s="1"/>
  <c r="I365" i="4"/>
  <c r="I359" i="4"/>
  <c r="I358" i="4" s="1"/>
  <c r="I318" i="4"/>
  <c r="I297" i="4"/>
  <c r="I295" i="4"/>
  <c r="I293" i="4"/>
  <c r="I292" i="4" s="1"/>
  <c r="I288" i="4"/>
  <c r="I287" i="4" s="1"/>
  <c r="I286" i="4" s="1"/>
  <c r="I285" i="4" s="1"/>
  <c r="I284" i="4" s="1"/>
  <c r="I462" i="4" s="1"/>
  <c r="F29" i="12" s="1"/>
  <c r="I279" i="4"/>
  <c r="I278" i="4" s="1"/>
  <c r="I275" i="4" s="1"/>
  <c r="I274" i="4" s="1"/>
  <c r="I237" i="4"/>
  <c r="I236" i="4"/>
  <c r="I231" i="4"/>
  <c r="I230" i="4" s="1"/>
  <c r="I229" i="4" s="1"/>
  <c r="I208" i="4"/>
  <c r="I153" i="4"/>
  <c r="I140" i="4"/>
  <c r="I135" i="4"/>
  <c r="I40" i="4"/>
  <c r="I38" i="4"/>
  <c r="I437" i="4"/>
  <c r="I436" i="4"/>
  <c r="I435" i="4" s="1"/>
  <c r="I434" i="4" s="1"/>
  <c r="I433" i="4"/>
  <c r="I432" i="4" s="1"/>
  <c r="I431" i="4" s="1"/>
  <c r="I428" i="4"/>
  <c r="I427" i="4"/>
  <c r="I421" i="4"/>
  <c r="I420" i="4" s="1"/>
  <c r="I419" i="4" s="1"/>
  <c r="I418" i="4" s="1"/>
  <c r="I417" i="4" s="1"/>
  <c r="I487" i="4" s="1"/>
  <c r="F54" i="12" s="1"/>
  <c r="I415" i="4"/>
  <c r="I414" i="4"/>
  <c r="I409" i="4"/>
  <c r="I402" i="4"/>
  <c r="I401" i="4" s="1"/>
  <c r="I400" i="4" s="1"/>
  <c r="I399" i="4"/>
  <c r="I361" i="4"/>
  <c r="I355" i="4"/>
  <c r="I350" i="4"/>
  <c r="I342" i="4"/>
  <c r="I341" i="4" s="1"/>
  <c r="I340" i="4" s="1"/>
  <c r="I339" i="4" s="1"/>
  <c r="I338" i="4" s="1"/>
  <c r="I481" i="4" s="1"/>
  <c r="F48" i="12" s="1"/>
  <c r="F44" i="12" s="1"/>
  <c r="I336" i="4"/>
  <c r="I335" i="4" s="1"/>
  <c r="I334" i="4" s="1"/>
  <c r="I333" i="4" s="1"/>
  <c r="I330" i="4"/>
  <c r="I329" i="4" s="1"/>
  <c r="I328" i="4" s="1"/>
  <c r="I327" i="4" s="1"/>
  <c r="I326" i="4" s="1"/>
  <c r="I324" i="4"/>
  <c r="I323" i="4" s="1"/>
  <c r="I322" i="4" s="1"/>
  <c r="I321" i="4" s="1"/>
  <c r="I320" i="4" s="1"/>
  <c r="I464" i="4" s="1"/>
  <c r="F31" i="12" s="1"/>
  <c r="I319" i="4"/>
  <c r="I316" i="4"/>
  <c r="I311" i="4"/>
  <c r="I310" i="4"/>
  <c r="I306" i="4"/>
  <c r="I305" i="4" s="1"/>
  <c r="I304" i="4" s="1"/>
  <c r="I303" i="4" s="1"/>
  <c r="I253" i="4"/>
  <c r="I252" i="4" s="1"/>
  <c r="I251" i="4" s="1"/>
  <c r="I248" i="4"/>
  <c r="I246" i="4"/>
  <c r="I244" i="4"/>
  <c r="I243" i="4"/>
  <c r="I222" i="4"/>
  <c r="I221" i="4" s="1"/>
  <c r="I220" i="4"/>
  <c r="I219" i="4" s="1"/>
  <c r="I214" i="4"/>
  <c r="I213" i="4" s="1"/>
  <c r="I212" i="4" s="1"/>
  <c r="I211" i="4" s="1"/>
  <c r="I521" i="4" s="1"/>
  <c r="I522" i="4" s="1"/>
  <c r="I209" i="4"/>
  <c r="I204" i="4"/>
  <c r="I202" i="4"/>
  <c r="I198" i="4"/>
  <c r="I193" i="4"/>
  <c r="I192" i="4" s="1"/>
  <c r="I191" i="4" s="1"/>
  <c r="I190" i="4" s="1"/>
  <c r="I188" i="4"/>
  <c r="I185" i="4"/>
  <c r="I174" i="4"/>
  <c r="I170" i="4"/>
  <c r="I169" i="4"/>
  <c r="I165" i="4"/>
  <c r="I161" i="4"/>
  <c r="I151" i="4"/>
  <c r="I148" i="4"/>
  <c r="I145" i="4"/>
  <c r="I144" i="4" s="1"/>
  <c r="I133" i="4"/>
  <c r="I127" i="4"/>
  <c r="I120" i="4"/>
  <c r="I108" i="4"/>
  <c r="I107" i="4" s="1"/>
  <c r="I106" i="4" s="1"/>
  <c r="I104" i="4"/>
  <c r="I101" i="4"/>
  <c r="I96" i="4"/>
  <c r="I89" i="4"/>
  <c r="I88" i="4"/>
  <c r="I82" i="4"/>
  <c r="I78" i="4"/>
  <c r="I68" i="4"/>
  <c r="I63" i="4"/>
  <c r="I62" i="4"/>
  <c r="I60" i="4"/>
  <c r="I53" i="4"/>
  <c r="I51" i="4"/>
  <c r="I46" i="4"/>
  <c r="I44" i="4"/>
  <c r="I34" i="4"/>
  <c r="I32" i="4"/>
  <c r="I19" i="4"/>
  <c r="I8" i="4"/>
  <c r="I498" i="4" l="1"/>
  <c r="F65" i="12" s="1"/>
  <c r="I525" i="4"/>
  <c r="I325" i="4"/>
  <c r="I465" i="4"/>
  <c r="F32" i="12" s="1"/>
  <c r="I466" i="4"/>
  <c r="F33" i="12" s="1"/>
  <c r="I430" i="4"/>
  <c r="I429" i="4" s="1"/>
  <c r="I426" i="4"/>
  <c r="I425" i="4" s="1"/>
  <c r="I424" i="4" s="1"/>
  <c r="I423" i="4" s="1"/>
  <c r="I489" i="4" s="1"/>
  <c r="F56" i="12" s="1"/>
  <c r="I397" i="4"/>
  <c r="I396" i="4" s="1"/>
  <c r="I395" i="4" s="1"/>
  <c r="I332" i="4"/>
  <c r="I331" i="4"/>
  <c r="I309" i="4"/>
  <c r="I308" i="4" s="1"/>
  <c r="I242" i="4"/>
  <c r="I15" i="4"/>
  <c r="I14" i="4" s="1"/>
  <c r="H16" i="4"/>
  <c r="H18" i="4"/>
  <c r="I18" i="4"/>
  <c r="H20" i="4"/>
  <c r="H22" i="4"/>
  <c r="H24" i="4"/>
  <c r="H29" i="4"/>
  <c r="H31" i="4"/>
  <c r="I31" i="4"/>
  <c r="H33" i="4"/>
  <c r="I33" i="4"/>
  <c r="H35" i="4"/>
  <c r="H37" i="4"/>
  <c r="I37" i="4"/>
  <c r="H39" i="4"/>
  <c r="I39" i="4"/>
  <c r="H41" i="4"/>
  <c r="H43" i="4"/>
  <c r="I43" i="4"/>
  <c r="H45" i="4"/>
  <c r="I45" i="4"/>
  <c r="H50" i="4"/>
  <c r="I50" i="4"/>
  <c r="H52" i="4"/>
  <c r="I52" i="4"/>
  <c r="H59" i="4"/>
  <c r="I59" i="4"/>
  <c r="H61" i="4"/>
  <c r="I61" i="4"/>
  <c r="H67" i="4"/>
  <c r="H66" i="4" s="1"/>
  <c r="H65" i="4" s="1"/>
  <c r="I67" i="4"/>
  <c r="I66" i="4" s="1"/>
  <c r="I65" i="4" s="1"/>
  <c r="H71" i="4"/>
  <c r="H73" i="4"/>
  <c r="H77" i="4"/>
  <c r="I77" i="4"/>
  <c r="H81" i="4"/>
  <c r="I81" i="4"/>
  <c r="H87" i="4"/>
  <c r="I87" i="4"/>
  <c r="H95" i="4"/>
  <c r="H94" i="4" s="1"/>
  <c r="H93" i="4" s="1"/>
  <c r="I95" i="4"/>
  <c r="I94" i="4" s="1"/>
  <c r="I93" i="4" s="1"/>
  <c r="H100" i="4"/>
  <c r="I100" i="4"/>
  <c r="H102" i="4"/>
  <c r="H105" i="4"/>
  <c r="I105" i="4"/>
  <c r="H111" i="4"/>
  <c r="H119" i="4"/>
  <c r="H118" i="4" s="1"/>
  <c r="H117" i="4" s="1"/>
  <c r="I119" i="4"/>
  <c r="I118" i="4" s="1"/>
  <c r="I117" i="4" s="1"/>
  <c r="H126" i="4"/>
  <c r="I126" i="4"/>
  <c r="I125" i="4" s="1"/>
  <c r="I124" i="4" s="1"/>
  <c r="I123" i="4" s="1"/>
  <c r="H132" i="4"/>
  <c r="I132" i="4"/>
  <c r="H134" i="4"/>
  <c r="I134" i="4"/>
  <c r="H139" i="4"/>
  <c r="H138" i="4" s="1"/>
  <c r="H137" i="4" s="1"/>
  <c r="I139" i="4"/>
  <c r="I138" i="4" s="1"/>
  <c r="I137" i="4" s="1"/>
  <c r="H143" i="4"/>
  <c r="H442" i="4" s="1"/>
  <c r="E9" i="12" s="1"/>
  <c r="I143" i="4"/>
  <c r="I442" i="4" s="1"/>
  <c r="F9" i="12" s="1"/>
  <c r="H147" i="4"/>
  <c r="I147" i="4"/>
  <c r="H150" i="4"/>
  <c r="I150" i="4"/>
  <c r="H152" i="4"/>
  <c r="I152" i="4"/>
  <c r="H157" i="4"/>
  <c r="H159" i="4"/>
  <c r="H164" i="4"/>
  <c r="H163" i="4" s="1"/>
  <c r="H162" i="4" s="1"/>
  <c r="I164" i="4"/>
  <c r="I163" i="4" s="1"/>
  <c r="I162" i="4" s="1"/>
  <c r="H168" i="4"/>
  <c r="H167" i="4" s="1"/>
  <c r="H166" i="4" s="1"/>
  <c r="I168" i="4"/>
  <c r="I167" i="4" s="1"/>
  <c r="I166" i="4" s="1"/>
  <c r="H173" i="4"/>
  <c r="H172" i="4" s="1"/>
  <c r="H171" i="4" s="1"/>
  <c r="I173" i="4"/>
  <c r="I172" i="4" s="1"/>
  <c r="I171" i="4" s="1"/>
  <c r="H182" i="4"/>
  <c r="H184" i="4"/>
  <c r="I184" i="4"/>
  <c r="H187" i="4"/>
  <c r="I187" i="4"/>
  <c r="H196" i="4"/>
  <c r="H195" i="4" s="1"/>
  <c r="H194" i="4" s="1"/>
  <c r="H201" i="4"/>
  <c r="I201" i="4"/>
  <c r="H203" i="4"/>
  <c r="I203" i="4"/>
  <c r="H207" i="4"/>
  <c r="H206" i="4" s="1"/>
  <c r="H205" i="4" s="1"/>
  <c r="I207" i="4"/>
  <c r="I206" i="4" s="1"/>
  <c r="I205" i="4" s="1"/>
  <c r="H210" i="4"/>
  <c r="I210" i="4"/>
  <c r="H219" i="4"/>
  <c r="H235" i="4"/>
  <c r="H232" i="4" s="1"/>
  <c r="H228" i="4" s="1"/>
  <c r="I235" i="4"/>
  <c r="H245" i="4"/>
  <c r="I245" i="4"/>
  <c r="H247" i="4"/>
  <c r="I247" i="4"/>
  <c r="H250" i="4"/>
  <c r="H249" i="4" s="1"/>
  <c r="H459" i="4" s="1"/>
  <c r="E26" i="12" s="1"/>
  <c r="I250" i="4"/>
  <c r="I249" i="4" s="1"/>
  <c r="I459" i="4" s="1"/>
  <c r="F26" i="12" s="1"/>
  <c r="H294" i="4"/>
  <c r="I294" i="4"/>
  <c r="H296" i="4"/>
  <c r="I296" i="4"/>
  <c r="H315" i="4"/>
  <c r="I315" i="4"/>
  <c r="H317" i="4"/>
  <c r="I317" i="4"/>
  <c r="I337" i="4"/>
  <c r="I477" i="4" s="1"/>
  <c r="H349" i="4"/>
  <c r="I349" i="4"/>
  <c r="H354" i="4"/>
  <c r="H353" i="4" s="1"/>
  <c r="H352" i="4" s="1"/>
  <c r="I354" i="4"/>
  <c r="I353" i="4" s="1"/>
  <c r="I352" i="4" s="1"/>
  <c r="H360" i="4"/>
  <c r="H357" i="4" s="1"/>
  <c r="H356" i="4" s="1"/>
  <c r="I360" i="4"/>
  <c r="I357" i="4" s="1"/>
  <c r="I356" i="4" s="1"/>
  <c r="H364" i="4"/>
  <c r="I364" i="4"/>
  <c r="I363" i="4" s="1"/>
  <c r="I362" i="4" s="1"/>
  <c r="H369" i="4"/>
  <c r="H491" i="4" s="1"/>
  <c r="H375" i="4"/>
  <c r="I375" i="4"/>
  <c r="H386" i="4"/>
  <c r="H385" i="4" s="1"/>
  <c r="H384" i="4" s="1"/>
  <c r="H383" i="4" s="1"/>
  <c r="H408" i="4"/>
  <c r="H407" i="4" s="1"/>
  <c r="H406" i="4" s="1"/>
  <c r="I408" i="4"/>
  <c r="I407" i="4" s="1"/>
  <c r="I406" i="4" s="1"/>
  <c r="I507" i="4" s="1"/>
  <c r="H416" i="4"/>
  <c r="I416" i="4"/>
  <c r="H490" i="4"/>
  <c r="E57" i="12" s="1"/>
  <c r="H76" i="4" l="1"/>
  <c r="I394" i="4"/>
  <c r="I475" i="4" s="1"/>
  <c r="F42" i="12" s="1"/>
  <c r="H110" i="4"/>
  <c r="H109" i="4" s="1"/>
  <c r="H448" i="4" s="1"/>
  <c r="E15" i="12" s="1"/>
  <c r="H518" i="4"/>
  <c r="H405" i="4"/>
  <c r="H476" i="4" s="1"/>
  <c r="E43" i="12" s="1"/>
  <c r="H507" i="4"/>
  <c r="H92" i="4"/>
  <c r="H509" i="4"/>
  <c r="I510" i="4"/>
  <c r="I92" i="4"/>
  <c r="I122" i="4"/>
  <c r="I450" i="4" s="1"/>
  <c r="I451" i="4"/>
  <c r="F18" i="12" s="1"/>
  <c r="F17" i="12" s="1"/>
  <c r="I351" i="4"/>
  <c r="I485" i="4" s="1"/>
  <c r="F52" i="12" s="1"/>
  <c r="H241" i="4"/>
  <c r="H240" i="4" s="1"/>
  <c r="I241" i="4"/>
  <c r="I240" i="4" s="1"/>
  <c r="H363" i="4"/>
  <c r="H362" i="4" s="1"/>
  <c r="H351" i="4" s="1"/>
  <c r="H485" i="4" s="1"/>
  <c r="E52" i="12" s="1"/>
  <c r="H344" i="4"/>
  <c r="H483" i="4" s="1"/>
  <c r="E50" i="12" s="1"/>
  <c r="I344" i="4"/>
  <c r="I483" i="4" s="1"/>
  <c r="F50" i="12" s="1"/>
  <c r="H337" i="4"/>
  <c r="H477" i="4" s="1"/>
  <c r="H312" i="4"/>
  <c r="I312" i="4"/>
  <c r="I291" i="4"/>
  <c r="I290" i="4" s="1"/>
  <c r="H291" i="4"/>
  <c r="H290" i="4" s="1"/>
  <c r="H227" i="4"/>
  <c r="H455" i="4" s="1"/>
  <c r="E22" i="12" s="1"/>
  <c r="I200" i="4"/>
  <c r="I199" i="4" s="1"/>
  <c r="H200" i="4"/>
  <c r="H199" i="4" s="1"/>
  <c r="H189" i="4" s="1"/>
  <c r="H449" i="4" s="1"/>
  <c r="E16" i="12" s="1"/>
  <c r="H13" i="4"/>
  <c r="H28" i="4"/>
  <c r="H27" i="4" s="1"/>
  <c r="H26" i="4" s="1"/>
  <c r="H156" i="4"/>
  <c r="H155" i="4" s="1"/>
  <c r="I186" i="4"/>
  <c r="I447" i="4" s="1"/>
  <c r="F14" i="12" s="1"/>
  <c r="H186" i="4"/>
  <c r="H447" i="4" s="1"/>
  <c r="E14" i="12" s="1"/>
  <c r="H136" i="4"/>
  <c r="H497" i="4" s="1"/>
  <c r="H131" i="4"/>
  <c r="H130" i="4" s="1"/>
  <c r="H116" i="4"/>
  <c r="I136" i="4"/>
  <c r="I497" i="4" s="1"/>
  <c r="I131" i="4"/>
  <c r="I130" i="4" s="1"/>
  <c r="I514" i="4" s="1"/>
  <c r="I116" i="4"/>
  <c r="H125" i="4"/>
  <c r="H124" i="4" s="1"/>
  <c r="H123" i="4" s="1"/>
  <c r="H99" i="4"/>
  <c r="H98" i="4" s="1"/>
  <c r="H97" i="4" s="1"/>
  <c r="H86" i="4"/>
  <c r="H85" i="4" s="1"/>
  <c r="H84" i="4" s="1"/>
  <c r="H486" i="4" s="1"/>
  <c r="E53" i="12" s="1"/>
  <c r="I86" i="4"/>
  <c r="I85" i="4" s="1"/>
  <c r="I84" i="4" s="1"/>
  <c r="H70" i="4"/>
  <c r="H69" i="4" s="1"/>
  <c r="I58" i="4"/>
  <c r="I57" i="4" s="1"/>
  <c r="I56" i="4" s="1"/>
  <c r="I472" i="4" s="1"/>
  <c r="F39" i="12" s="1"/>
  <c r="H58" i="4"/>
  <c r="H57" i="4" s="1"/>
  <c r="H56" i="4" s="1"/>
  <c r="H472" i="4" s="1"/>
  <c r="E39" i="12" s="1"/>
  <c r="H149" i="4"/>
  <c r="I490" i="4"/>
  <c r="F57" i="12" s="1"/>
  <c r="F55" i="12" s="1"/>
  <c r="I307" i="4"/>
  <c r="I519" i="4" s="1"/>
  <c r="I218" i="4"/>
  <c r="I149" i="4"/>
  <c r="I49" i="4"/>
  <c r="I48" i="4" s="1"/>
  <c r="I47" i="4" s="1"/>
  <c r="H382" i="4"/>
  <c r="H307" i="4"/>
  <c r="H519" i="4" s="1"/>
  <c r="H218" i="4"/>
  <c r="H217" i="4" s="1"/>
  <c r="H181" i="4"/>
  <c r="H180" i="4" s="1"/>
  <c r="H49" i="4"/>
  <c r="H422" i="4"/>
  <c r="H488" i="4" s="1"/>
  <c r="E36" i="12" l="1"/>
  <c r="H524" i="4"/>
  <c r="H508" i="4"/>
  <c r="H216" i="4"/>
  <c r="H454" i="4" s="1"/>
  <c r="E21" i="12" s="1"/>
  <c r="H517" i="4"/>
  <c r="H520" i="4" s="1"/>
  <c r="H154" i="4"/>
  <c r="H444" i="4" s="1"/>
  <c r="E11" i="12" s="1"/>
  <c r="H502" i="4"/>
  <c r="H510" i="4"/>
  <c r="I239" i="4"/>
  <c r="I458" i="4" s="1"/>
  <c r="F25" i="12" s="1"/>
  <c r="I503" i="4"/>
  <c r="H239" i="4"/>
  <c r="H458" i="4" s="1"/>
  <c r="E25" i="12" s="1"/>
  <c r="H503" i="4"/>
  <c r="H514" i="4"/>
  <c r="H513" i="4"/>
  <c r="I217" i="4"/>
  <c r="I83" i="4"/>
  <c r="I486" i="4"/>
  <c r="F53" i="12" s="1"/>
  <c r="F49" i="12" s="1"/>
  <c r="H115" i="4"/>
  <c r="H493" i="4" s="1"/>
  <c r="H494" i="4"/>
  <c r="E61" i="12" s="1"/>
  <c r="H446" i="4"/>
  <c r="E13" i="12" s="1"/>
  <c r="H122" i="4"/>
  <c r="H450" i="4" s="1"/>
  <c r="H451" i="4"/>
  <c r="E18" i="12" s="1"/>
  <c r="I115" i="4"/>
  <c r="I493" i="4" s="1"/>
  <c r="I494" i="4"/>
  <c r="F61" i="12" s="1"/>
  <c r="F60" i="12" s="1"/>
  <c r="H289" i="4"/>
  <c r="H463" i="4" s="1"/>
  <c r="E30" i="12" s="1"/>
  <c r="I146" i="4"/>
  <c r="I443" i="4" s="1"/>
  <c r="F10" i="12" s="1"/>
  <c r="H146" i="4"/>
  <c r="H443" i="4" s="1"/>
  <c r="E10" i="12" s="1"/>
  <c r="H129" i="4"/>
  <c r="H496" i="4" s="1"/>
  <c r="E63" i="12" s="1"/>
  <c r="E62" i="12" s="1"/>
  <c r="I129" i="4"/>
  <c r="I496" i="4" s="1"/>
  <c r="F63" i="12" s="1"/>
  <c r="F62" i="12" s="1"/>
  <c r="H64" i="4"/>
  <c r="H473" i="4" s="1"/>
  <c r="E40" i="12" s="1"/>
  <c r="H83" i="4"/>
  <c r="H48" i="4"/>
  <c r="H12" i="4"/>
  <c r="H343" i="4"/>
  <c r="I422" i="4"/>
  <c r="I488" i="4" s="1"/>
  <c r="H91" i="4"/>
  <c r="H393" i="4"/>
  <c r="H474" i="4" s="1"/>
  <c r="H47" i="4" l="1"/>
  <c r="H470" i="4" s="1"/>
  <c r="E37" i="12" s="1"/>
  <c r="H238" i="4"/>
  <c r="H456" i="4" s="1"/>
  <c r="H215" i="4"/>
  <c r="H452" i="4" s="1"/>
  <c r="H11" i="4"/>
  <c r="H468" i="4" s="1"/>
  <c r="E35" i="12" s="1"/>
  <c r="H511" i="4"/>
  <c r="H512" i="4" s="1"/>
  <c r="H516" i="4"/>
  <c r="H506" i="4"/>
  <c r="I216" i="4"/>
  <c r="I454" i="4" s="1"/>
  <c r="F21" i="12" s="1"/>
  <c r="I517" i="4"/>
  <c r="H482" i="4"/>
  <c r="H283" i="4"/>
  <c r="H461" i="4" s="1"/>
  <c r="H128" i="4"/>
  <c r="H495" i="4" s="1"/>
  <c r="I128" i="4"/>
  <c r="I495" i="4" s="1"/>
  <c r="H142" i="4"/>
  <c r="I343" i="4"/>
  <c r="I482" i="4" s="1"/>
  <c r="H381" i="4"/>
  <c r="H10" i="4" l="1"/>
  <c r="H141" i="4"/>
  <c r="H526" i="4"/>
  <c r="H441" i="4"/>
  <c r="H9" i="4"/>
  <c r="H121" i="4"/>
  <c r="H90" i="4" s="1"/>
  <c r="I121" i="4"/>
  <c r="I90" i="4" s="1"/>
  <c r="H438" i="4" l="1"/>
  <c r="H440" i="4" s="1"/>
  <c r="H499" i="4"/>
  <c r="H527" i="4" l="1"/>
  <c r="H500" i="4"/>
  <c r="G301" i="4" l="1"/>
  <c r="I301" i="4" l="1"/>
  <c r="G112" i="4"/>
  <c r="I112" i="4" s="1"/>
  <c r="I111" i="4" s="1"/>
  <c r="I110" i="4" l="1"/>
  <c r="I109" i="4" l="1"/>
  <c r="I448" i="4" s="1"/>
  <c r="F15" i="12" s="1"/>
  <c r="G30" i="4" l="1"/>
  <c r="I30" i="4" s="1"/>
  <c r="I29" i="4" s="1"/>
  <c r="G197" i="4" l="1"/>
  <c r="I197" i="4" s="1"/>
  <c r="I196" i="4" s="1"/>
  <c r="G374" i="4"/>
  <c r="G160" i="4"/>
  <c r="I160" i="4" s="1"/>
  <c r="I159" i="4" s="1"/>
  <c r="G17" i="4"/>
  <c r="G272" i="4"/>
  <c r="G234" i="4"/>
  <c r="G183" i="4"/>
  <c r="I183" i="4" s="1"/>
  <c r="I182" i="4" s="1"/>
  <c r="I181" i="4" s="1"/>
  <c r="I524" i="4" s="1"/>
  <c r="G158" i="4"/>
  <c r="I158" i="4" s="1"/>
  <c r="I157" i="4" s="1"/>
  <c r="G103" i="4"/>
  <c r="I103" i="4" s="1"/>
  <c r="I102" i="4" s="1"/>
  <c r="I99" i="4" s="1"/>
  <c r="I98" i="4" s="1"/>
  <c r="G265" i="4"/>
  <c r="G273" i="4"/>
  <c r="I273" i="4" s="1"/>
  <c r="G287" i="4"/>
  <c r="G302" i="4"/>
  <c r="G387" i="4"/>
  <c r="I387" i="4" s="1"/>
  <c r="I386" i="4" s="1"/>
  <c r="I385" i="4" s="1"/>
  <c r="I384" i="4" s="1"/>
  <c r="I383" i="4" s="1"/>
  <c r="I470" i="4" s="1"/>
  <c r="F37" i="12" s="1"/>
  <c r="G80" i="4"/>
  <c r="G74" i="4"/>
  <c r="I74" i="4" s="1"/>
  <c r="G75" i="4"/>
  <c r="I75" i="4" s="1"/>
  <c r="G72" i="4"/>
  <c r="I72" i="4" s="1"/>
  <c r="I71" i="4" s="1"/>
  <c r="G36" i="4"/>
  <c r="I36" i="4" s="1"/>
  <c r="I35" i="4" s="1"/>
  <c r="G25" i="4"/>
  <c r="I25" i="4" s="1"/>
  <c r="I24" i="4" s="1"/>
  <c r="G21" i="4"/>
  <c r="I21" i="4" s="1"/>
  <c r="I20" i="4" s="1"/>
  <c r="G77" i="4"/>
  <c r="G42" i="4"/>
  <c r="I42" i="4" s="1"/>
  <c r="I41" i="4" s="1"/>
  <c r="G23" i="4"/>
  <c r="I23" i="4" s="1"/>
  <c r="I22" i="4" s="1"/>
  <c r="I80" i="4" l="1"/>
  <c r="I79" i="4" s="1"/>
  <c r="I76" i="4" s="1"/>
  <c r="G79" i="4"/>
  <c r="I97" i="4"/>
  <c r="I446" i="4" s="1"/>
  <c r="F13" i="12" s="1"/>
  <c r="I513" i="4"/>
  <c r="I180" i="4"/>
  <c r="I374" i="4"/>
  <c r="G373" i="4"/>
  <c r="G372" i="4" s="1"/>
  <c r="G371" i="4" s="1"/>
  <c r="G370" i="4" s="1"/>
  <c r="I302" i="4"/>
  <c r="G300" i="4"/>
  <c r="G299" i="4" s="1"/>
  <c r="G298" i="4" s="1"/>
  <c r="I272" i="4"/>
  <c r="G271" i="4"/>
  <c r="G270" i="4" s="1"/>
  <c r="G269" i="4" s="1"/>
  <c r="I271" i="4"/>
  <c r="I270" i="4" s="1"/>
  <c r="I269" i="4" s="1"/>
  <c r="I265" i="4"/>
  <c r="I264" i="4" s="1"/>
  <c r="I263" i="4" s="1"/>
  <c r="I262" i="4" s="1"/>
  <c r="I505" i="4" s="1"/>
  <c r="G264" i="4"/>
  <c r="G263" i="4" s="1"/>
  <c r="G262" i="4" s="1"/>
  <c r="G505" i="4" s="1"/>
  <c r="I234" i="4"/>
  <c r="G233" i="4"/>
  <c r="I28" i="4"/>
  <c r="I27" i="4" s="1"/>
  <c r="I26" i="4" s="1"/>
  <c r="I195" i="4"/>
  <c r="I194" i="4" s="1"/>
  <c r="I156" i="4"/>
  <c r="I155" i="4" s="1"/>
  <c r="I73" i="4"/>
  <c r="I70" i="4" s="1"/>
  <c r="I69" i="4" s="1"/>
  <c r="I17" i="4"/>
  <c r="I16" i="4" s="1"/>
  <c r="I382" i="4"/>
  <c r="I91" i="4"/>
  <c r="G286" i="4"/>
  <c r="G285" i="4" s="1"/>
  <c r="G284" i="4" s="1"/>
  <c r="G462" i="4" s="1"/>
  <c r="F36" i="12" l="1"/>
  <c r="I64" i="4"/>
  <c r="I473" i="4" s="1"/>
  <c r="F40" i="12" s="1"/>
  <c r="I508" i="4"/>
  <c r="I154" i="4"/>
  <c r="I444" i="4" s="1"/>
  <c r="F11" i="12" s="1"/>
  <c r="I502" i="4"/>
  <c r="I189" i="4"/>
  <c r="I449" i="4" s="1"/>
  <c r="F16" i="12" s="1"/>
  <c r="G515" i="4"/>
  <c r="G254" i="4"/>
  <c r="G460" i="4" s="1"/>
  <c r="I373" i="4"/>
  <c r="I372" i="4" s="1"/>
  <c r="I371" i="4" s="1"/>
  <c r="I300" i="4"/>
  <c r="I299" i="4" s="1"/>
  <c r="I298" i="4" s="1"/>
  <c r="I289" i="4" s="1"/>
  <c r="I463" i="4" s="1"/>
  <c r="F30" i="12" s="1"/>
  <c r="F28" i="12" s="1"/>
  <c r="I254" i="4"/>
  <c r="I233" i="4"/>
  <c r="I232" i="4" s="1"/>
  <c r="I13" i="4"/>
  <c r="I12" i="4" s="1"/>
  <c r="I142" i="4"/>
  <c r="I441" i="4" s="1"/>
  <c r="G325" i="4"/>
  <c r="F8" i="12" l="1"/>
  <c r="I11" i="4"/>
  <c r="I468" i="4" s="1"/>
  <c r="F35" i="12" s="1"/>
  <c r="F34" i="12" s="1"/>
  <c r="I511" i="4"/>
  <c r="I370" i="4"/>
  <c r="I369" i="4" s="1"/>
  <c r="I491" i="4" s="1"/>
  <c r="I504" i="4"/>
  <c r="I506" i="4" s="1"/>
  <c r="I515" i="4"/>
  <c r="I516" i="4" s="1"/>
  <c r="I228" i="4"/>
  <c r="I238" i="4"/>
  <c r="I456" i="4" s="1"/>
  <c r="I460" i="4"/>
  <c r="F27" i="12" s="1"/>
  <c r="F23" i="12" s="1"/>
  <c r="I492" i="4"/>
  <c r="F59" i="12" s="1"/>
  <c r="F58" i="12" s="1"/>
  <c r="I283" i="4"/>
  <c r="I461" i="4" s="1"/>
  <c r="I10" i="4"/>
  <c r="G465" i="4"/>
  <c r="G210" i="4"/>
  <c r="G413" i="4"/>
  <c r="I413" i="4" s="1"/>
  <c r="I412" i="4" s="1"/>
  <c r="I411" i="4" s="1"/>
  <c r="I410" i="4" s="1"/>
  <c r="I405" i="4" l="1"/>
  <c r="I476" i="4" s="1"/>
  <c r="F43" i="12" s="1"/>
  <c r="F41" i="12" s="1"/>
  <c r="I509" i="4"/>
  <c r="I512" i="4" s="1"/>
  <c r="I227" i="4"/>
  <c r="I215" i="4" s="1"/>
  <c r="I452" i="4" s="1"/>
  <c r="I518" i="4"/>
  <c r="I520" i="4" s="1"/>
  <c r="I9" i="4"/>
  <c r="D32" i="12"/>
  <c r="D33" i="12"/>
  <c r="G207" i="4"/>
  <c r="G206" i="4" s="1"/>
  <c r="G205" i="4" s="1"/>
  <c r="I393" i="4" l="1"/>
  <c r="I474" i="4" s="1"/>
  <c r="I499" i="4" s="1"/>
  <c r="I455" i="4"/>
  <c r="F22" i="12" s="1"/>
  <c r="F19" i="12" s="1"/>
  <c r="F66" i="12" s="1"/>
  <c r="I526" i="4"/>
  <c r="I141" i="4"/>
  <c r="I381" i="4" l="1"/>
  <c r="I438" i="4" s="1"/>
  <c r="I440" i="4" l="1"/>
  <c r="I527" i="4"/>
  <c r="I500" i="4"/>
  <c r="G498" i="4" l="1"/>
  <c r="D65" i="12" s="1"/>
  <c r="G16" i="4" l="1"/>
  <c r="G18" i="4"/>
  <c r="G20" i="4"/>
  <c r="G22" i="4"/>
  <c r="G24" i="4"/>
  <c r="G29" i="4"/>
  <c r="G31" i="4"/>
  <c r="G33" i="4"/>
  <c r="G35" i="4"/>
  <c r="G37" i="4"/>
  <c r="G39" i="4"/>
  <c r="G41" i="4"/>
  <c r="G43" i="4"/>
  <c r="G45" i="4"/>
  <c r="G50" i="4"/>
  <c r="G52" i="4"/>
  <c r="G59" i="4"/>
  <c r="G61" i="4"/>
  <c r="G67" i="4"/>
  <c r="G66" i="4" s="1"/>
  <c r="G65" i="4" s="1"/>
  <c r="G71" i="4"/>
  <c r="G73" i="4"/>
  <c r="G81" i="4"/>
  <c r="G76" i="4" s="1"/>
  <c r="G95" i="4"/>
  <c r="G94" i="4" s="1"/>
  <c r="G93" i="4" s="1"/>
  <c r="G100" i="4"/>
  <c r="G102" i="4"/>
  <c r="G111" i="4"/>
  <c r="G110" i="4" s="1"/>
  <c r="G119" i="4"/>
  <c r="G126" i="4"/>
  <c r="G125" i="4" s="1"/>
  <c r="G124" i="4" s="1"/>
  <c r="G123" i="4" s="1"/>
  <c r="G451" i="4" s="1"/>
  <c r="G132" i="4"/>
  <c r="G134" i="4"/>
  <c r="G139" i="4"/>
  <c r="G138" i="4" s="1"/>
  <c r="G137" i="4" s="1"/>
  <c r="G136" i="4" s="1"/>
  <c r="G497" i="4" s="1"/>
  <c r="G144" i="4"/>
  <c r="G143" i="4" s="1"/>
  <c r="G147" i="4"/>
  <c r="G150" i="4"/>
  <c r="G152" i="4"/>
  <c r="G157" i="4"/>
  <c r="G159" i="4"/>
  <c r="G164" i="4"/>
  <c r="G163" i="4" s="1"/>
  <c r="G162" i="4" s="1"/>
  <c r="G173" i="4"/>
  <c r="G172" i="4" s="1"/>
  <c r="G171" i="4" s="1"/>
  <c r="G182" i="4"/>
  <c r="G184" i="4"/>
  <c r="G187" i="4"/>
  <c r="G186" i="4" s="1"/>
  <c r="G447" i="4" s="1"/>
  <c r="G192" i="4"/>
  <c r="G191" i="4" s="1"/>
  <c r="G190" i="4" s="1"/>
  <c r="G504" i="4" s="1"/>
  <c r="G196" i="4"/>
  <c r="G195" i="4" s="1"/>
  <c r="G194" i="4" s="1"/>
  <c r="G201" i="4"/>
  <c r="G203" i="4"/>
  <c r="G235" i="4"/>
  <c r="G232" i="4" s="1"/>
  <c r="G245" i="4"/>
  <c r="G247" i="4"/>
  <c r="G294" i="4"/>
  <c r="G296" i="4"/>
  <c r="G315" i="4"/>
  <c r="G317" i="4"/>
  <c r="G349" i="4"/>
  <c r="G344" i="4" s="1"/>
  <c r="G483" i="4" s="1"/>
  <c r="G354" i="4"/>
  <c r="G353" i="4" s="1"/>
  <c r="G352" i="4" s="1"/>
  <c r="G360" i="4"/>
  <c r="G357" i="4" s="1"/>
  <c r="G356" i="4" s="1"/>
  <c r="G364" i="4"/>
  <c r="G363" i="4" s="1"/>
  <c r="G362" i="4" s="1"/>
  <c r="G386" i="4"/>
  <c r="G408" i="4"/>
  <c r="G407" i="4" s="1"/>
  <c r="G406" i="4" s="1"/>
  <c r="G507" i="4" s="1"/>
  <c r="G412" i="4"/>
  <c r="G411" i="4" s="1"/>
  <c r="G410" i="4" s="1"/>
  <c r="G307" i="4" l="1"/>
  <c r="G510" i="4"/>
  <c r="G509" i="4"/>
  <c r="G109" i="4"/>
  <c r="G448" i="4" s="1"/>
  <c r="G519" i="4"/>
  <c r="G92" i="4"/>
  <c r="G228" i="4"/>
  <c r="G405" i="4"/>
  <c r="G476" i="4" s="1"/>
  <c r="G351" i="4"/>
  <c r="G485" i="4" s="1"/>
  <c r="G312" i="4"/>
  <c r="G291" i="4"/>
  <c r="G290" i="4" s="1"/>
  <c r="G289" i="4" s="1"/>
  <c r="G463" i="4" s="1"/>
  <c r="G241" i="4"/>
  <c r="G240" i="4" s="1"/>
  <c r="G218" i="4"/>
  <c r="G217" i="4" s="1"/>
  <c r="G200" i="4"/>
  <c r="G199" i="4" s="1"/>
  <c r="G189" i="4" s="1"/>
  <c r="G449" i="4" s="1"/>
  <c r="G13" i="4"/>
  <c r="G28" i="4"/>
  <c r="G27" i="4" s="1"/>
  <c r="G26" i="4" s="1"/>
  <c r="G469" i="4" s="1"/>
  <c r="G156" i="4"/>
  <c r="G155" i="4" s="1"/>
  <c r="G502" i="4" s="1"/>
  <c r="G131" i="4"/>
  <c r="G99" i="4"/>
  <c r="G98" i="4" s="1"/>
  <c r="G513" i="4" s="1"/>
  <c r="G70" i="4"/>
  <c r="G69" i="4" s="1"/>
  <c r="G64" i="4" s="1"/>
  <c r="G473" i="4" s="1"/>
  <c r="G58" i="4"/>
  <c r="G57" i="4" s="1"/>
  <c r="G56" i="4" s="1"/>
  <c r="G472" i="4" s="1"/>
  <c r="G49" i="4"/>
  <c r="G48" i="4" s="1"/>
  <c r="G47" i="4" s="1"/>
  <c r="G385" i="4"/>
  <c r="G384" i="4" s="1"/>
  <c r="G383" i="4" s="1"/>
  <c r="G118" i="4"/>
  <c r="G105" i="4"/>
  <c r="G168" i="4"/>
  <c r="G167" i="4" s="1"/>
  <c r="G166" i="4" s="1"/>
  <c r="G181" i="4"/>
  <c r="G180" i="4" s="1"/>
  <c r="G149" i="4"/>
  <c r="G146" i="4" s="1"/>
  <c r="G443" i="4" s="1"/>
  <c r="G524" i="4" l="1"/>
  <c r="G503" i="4"/>
  <c r="G508" i="4"/>
  <c r="G216" i="4"/>
  <c r="G454" i="4" s="1"/>
  <c r="G517" i="4"/>
  <c r="G227" i="4"/>
  <c r="G455" i="4" s="1"/>
  <c r="G518" i="4"/>
  <c r="G239" i="4"/>
  <c r="G458" i="4" s="1"/>
  <c r="G506" i="4"/>
  <c r="G470" i="4"/>
  <c r="G97" i="4"/>
  <c r="G154" i="4"/>
  <c r="G444" i="4" s="1"/>
  <c r="E17" i="12"/>
  <c r="G12" i="4"/>
  <c r="G511" i="4" s="1"/>
  <c r="G117" i="4"/>
  <c r="G116" i="4" s="1"/>
  <c r="G494" i="4" s="1"/>
  <c r="G130" i="4"/>
  <c r="G129" i="4" s="1"/>
  <c r="E58" i="12"/>
  <c r="G514" i="4" l="1"/>
  <c r="G516" i="4" s="1"/>
  <c r="G512" i="4"/>
  <c r="G520" i="4"/>
  <c r="G11" i="4"/>
  <c r="G468" i="4" s="1"/>
  <c r="G128" i="4"/>
  <c r="G496" i="4"/>
  <c r="G91" i="4"/>
  <c r="G446" i="4"/>
  <c r="D52" i="12"/>
  <c r="G215" i="4"/>
  <c r="G452" i="4" s="1"/>
  <c r="G337" i="4"/>
  <c r="G490" i="4"/>
  <c r="G442" i="4"/>
  <c r="D9" i="12" s="1"/>
  <c r="E28" i="12"/>
  <c r="E41" i="12"/>
  <c r="E60" i="12"/>
  <c r="E19" i="12"/>
  <c r="E55" i="12"/>
  <c r="G526" i="4" l="1"/>
  <c r="G10" i="4"/>
  <c r="G283" i="4"/>
  <c r="G461" i="4" s="1"/>
  <c r="E34" i="12"/>
  <c r="E23" i="12"/>
  <c r="D38" i="12"/>
  <c r="D15" i="12"/>
  <c r="E8" i="12"/>
  <c r="D14" i="12"/>
  <c r="D29" i="12"/>
  <c r="D50" i="12"/>
  <c r="G393" i="4"/>
  <c r="G474" i="4" s="1"/>
  <c r="D36" i="12"/>
  <c r="G83" i="4"/>
  <c r="G486" i="4"/>
  <c r="G122" i="4"/>
  <c r="G121" i="4" s="1"/>
  <c r="G90" i="4" s="1"/>
  <c r="G422" i="4"/>
  <c r="G488" i="4" s="1"/>
  <c r="G369" i="4"/>
  <c r="G492" i="4"/>
  <c r="G416" i="4"/>
  <c r="G238" i="4"/>
  <c r="G456" i="4" s="1"/>
  <c r="G343" i="4"/>
  <c r="E49" i="12"/>
  <c r="G9" i="4" l="1"/>
  <c r="D30" i="12"/>
  <c r="D25" i="12"/>
  <c r="D59" i="12"/>
  <c r="D58" i="12" s="1"/>
  <c r="D48" i="12"/>
  <c r="D45" i="12"/>
  <c r="D56" i="12"/>
  <c r="D57" i="12"/>
  <c r="D13" i="12"/>
  <c r="D27" i="12"/>
  <c r="D22" i="12"/>
  <c r="D31" i="12"/>
  <c r="D54" i="12"/>
  <c r="D26" i="12"/>
  <c r="D18" i="12"/>
  <c r="D17" i="12" s="1"/>
  <c r="D53" i="12"/>
  <c r="D39" i="12"/>
  <c r="D21" i="12"/>
  <c r="D40" i="12"/>
  <c r="D10" i="12"/>
  <c r="E66" i="12"/>
  <c r="G142" i="4"/>
  <c r="G382" i="4"/>
  <c r="G491" i="4"/>
  <c r="G477" i="4"/>
  <c r="G482" i="4"/>
  <c r="G375" i="4"/>
  <c r="G450" i="4"/>
  <c r="G115" i="4"/>
  <c r="D19" i="12" l="1"/>
  <c r="D49" i="12"/>
  <c r="D28" i="12"/>
  <c r="D42" i="12"/>
  <c r="D61" i="12"/>
  <c r="D60" i="12" s="1"/>
  <c r="D11" i="12"/>
  <c r="D64" i="12"/>
  <c r="D55" i="12"/>
  <c r="D44" i="12"/>
  <c r="D23" i="12"/>
  <c r="D35" i="12"/>
  <c r="D43" i="12"/>
  <c r="D63" i="12"/>
  <c r="D37" i="12"/>
  <c r="G493" i="4"/>
  <c r="G467" i="4"/>
  <c r="G495" i="4"/>
  <c r="G381" i="4"/>
  <c r="D62" i="12" l="1"/>
  <c r="D34" i="12"/>
  <c r="D16" i="12"/>
  <c r="D8" i="12" s="1"/>
  <c r="D41" i="12"/>
  <c r="G141" i="4"/>
  <c r="G441" i="4"/>
  <c r="G499" i="4" s="1"/>
  <c r="D66" i="12" l="1"/>
  <c r="G438" i="4"/>
  <c r="G527" i="4" s="1"/>
  <c r="G440" i="4" l="1"/>
  <c r="G500" i="4"/>
</calcChain>
</file>

<file path=xl/sharedStrings.xml><?xml version="1.0" encoding="utf-8"?>
<sst xmlns="http://schemas.openxmlformats.org/spreadsheetml/2006/main" count="3282" uniqueCount="523">
  <si>
    <t>9900000000</t>
  </si>
  <si>
    <t>0400000000</t>
  </si>
  <si>
    <t>0300000000</t>
  </si>
  <si>
    <t>0200000000</t>
  </si>
  <si>
    <t>0100000000</t>
  </si>
  <si>
    <t>500</t>
  </si>
  <si>
    <t>03</t>
  </si>
  <si>
    <t>14</t>
  </si>
  <si>
    <t>Межбюджетные трансферты</t>
  </si>
  <si>
    <t>Прочие межбюджетные трансферты общего характера</t>
  </si>
  <si>
    <t>0310100000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</si>
  <si>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</si>
  <si>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>0310000000</t>
  </si>
  <si>
    <t xml:space="preserve"> Прочие межбюджетные трансферты общего характера. 
</t>
  </si>
  <si>
    <t>03101 45900</t>
  </si>
  <si>
    <t>01</t>
  </si>
  <si>
    <t>0310120000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</si>
  <si>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</si>
  <si>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субъектов РФ и муниципальных образований </t>
  </si>
  <si>
    <t>00</t>
  </si>
  <si>
    <t>Межбюджетные трансферты бюджетам субъектов РФ и муниципальных образований общего характера</t>
  </si>
  <si>
    <t>700</t>
  </si>
  <si>
    <t>Обслуживание государственного (муниципального) долга</t>
  </si>
  <si>
    <t>0310110000</t>
  </si>
  <si>
    <t>13</t>
  </si>
  <si>
    <t>Обслуживание внутреннего государственного и муниципального долга</t>
  </si>
  <si>
    <t>600</t>
  </si>
  <si>
    <t>02</t>
  </si>
  <si>
    <t>12</t>
  </si>
  <si>
    <t>Предоставление субсидий бюджетным, автономным учреждениям и иным некоммерческим организациям</t>
  </si>
  <si>
    <t xml:space="preserve">Основное мероприятие Обеспечение доступности информации для населения на территории МО  "Онгудайский район" </t>
  </si>
  <si>
    <t>0120000000</t>
  </si>
  <si>
    <t>Периодическая печать и издательства</t>
  </si>
  <si>
    <t>Средства массовой информации</t>
  </si>
  <si>
    <t>100</t>
  </si>
  <si>
    <t>02101Л0000</t>
  </si>
  <si>
    <t>05</t>
  </si>
  <si>
    <t>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</si>
  <si>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</si>
  <si>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0210110000</t>
  </si>
  <si>
    <t xml:space="preserve">Основное мероприятие Развитие культуры в муниципальном образовании "Онгудайский район" </t>
  </si>
  <si>
    <t>0210000000</t>
  </si>
  <si>
    <t>Другие вопросы в области физической культуры и спорта.</t>
  </si>
  <si>
    <t>300</t>
  </si>
  <si>
    <t>990000Ш500</t>
  </si>
  <si>
    <t>Социальное обеспечение и иные выплаты населению</t>
  </si>
  <si>
    <t>Резервный фонд местной администрации</t>
  </si>
  <si>
    <t>Закупка товаров, работ и услуг для обеспечения государственных (муниципальных) нужд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</si>
  <si>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</si>
  <si>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t xml:space="preserve">Физическая культура </t>
  </si>
  <si>
    <t>Физическая культура и спорт</t>
  </si>
  <si>
    <t>200</t>
  </si>
  <si>
    <t>0220110000</t>
  </si>
  <si>
    <t>06</t>
  </si>
  <si>
    <t>10</t>
  </si>
  <si>
    <t>Основное мероприятие Социальная защита населения  в муниципальном образовании "Онгудайский район"</t>
  </si>
  <si>
    <t>0220143400</t>
  </si>
  <si>
    <t>0220000000</t>
  </si>
  <si>
    <t>Другие вопросы в области социальной политики</t>
  </si>
  <si>
    <t>04</t>
  </si>
  <si>
    <t>0230000000</t>
  </si>
  <si>
    <t>Охрана семьи и детства</t>
  </si>
  <si>
    <t>0220151350</t>
  </si>
  <si>
    <t>02101R0200</t>
  </si>
  <si>
    <t>Субсидия на софинансирование расходов на реализацию мероприятий по обеспечению жильем мол.семей</t>
  </si>
  <si>
    <t>01102R0182</t>
  </si>
  <si>
    <t>0110000000</t>
  </si>
  <si>
    <t>Социальное обеспечение населения</t>
  </si>
  <si>
    <t>9900000700</t>
  </si>
  <si>
    <t>Доплата к пенсии</t>
  </si>
  <si>
    <t>Пенсионное обеспечение</t>
  </si>
  <si>
    <t>Социальная политика</t>
  </si>
  <si>
    <t>0220120000</t>
  </si>
  <si>
    <t>09</t>
  </si>
  <si>
    <t>Другие вопросы в области здравоохранения</t>
  </si>
  <si>
    <t>400</t>
  </si>
  <si>
    <t>Капитальные вложения в объекты государственной (муниципальной) собственности</t>
  </si>
  <si>
    <t>Стационарная медицинская помощь</t>
  </si>
  <si>
    <t>Здравоохранение</t>
  </si>
  <si>
    <t>08</t>
  </si>
  <si>
    <t xml:space="preserve">Иные бюджетные ассигнования
</t>
  </si>
  <si>
    <t>020А110110</t>
  </si>
  <si>
    <t>Расходы на выплаты по оплате труда работников   Отдела культуры  МО "Онгудайский район"</t>
  </si>
  <si>
    <t>020А110000</t>
  </si>
  <si>
    <t>Другие вопросы в области культуры, кинематографии</t>
  </si>
  <si>
    <t>Культура</t>
  </si>
  <si>
    <t>Культура и кинематография</t>
  </si>
  <si>
    <t>020Ц244300</t>
  </si>
  <si>
    <t>07</t>
  </si>
  <si>
    <t>Расходы на выплаты по оплате труда работников МКУ Централизованная бухгалтерия за счет целевых средств</t>
  </si>
  <si>
    <t>020Ц274190</t>
  </si>
  <si>
    <t>020Ц274110</t>
  </si>
  <si>
    <t>Расходы на выплаты по оплате труда работников МКУ Централизованная бухгалтерия за счет средств местного бюджета</t>
  </si>
  <si>
    <t>020Ц274000</t>
  </si>
  <si>
    <t>800</t>
  </si>
  <si>
    <t>020Ц174190</t>
  </si>
  <si>
    <t>Расходы на обеспечение функций    Отдела образования МО "Онгудайский район"</t>
  </si>
  <si>
    <t>020Ц174110</t>
  </si>
  <si>
    <t>Расходы на выплаты по оплате труда работников   Отдела образования МО "Онгудайский район"</t>
  </si>
  <si>
    <t>020Ц174000</t>
  </si>
  <si>
    <t xml:space="preserve">Централизованное обслуживание Отдела образования </t>
  </si>
  <si>
    <t>020А174110</t>
  </si>
  <si>
    <t>020А174000</t>
  </si>
  <si>
    <t>Другие вопросы в области образования</t>
  </si>
  <si>
    <t>Молодежная политика и оздоровление детей</t>
  </si>
  <si>
    <t>0230120000</t>
  </si>
  <si>
    <t xml:space="preserve">Развитие дополнительного образования детей в Онгудайском районе на базе МАОУ ДОД «Онгудайская детская школа искусств»
</t>
  </si>
  <si>
    <t>0230360000</t>
  </si>
  <si>
    <t xml:space="preserve">Развитие  дополнительного  образования детей на базе Центра детского творчества   муниципального образования "Онгудайский район"  </t>
  </si>
  <si>
    <t>0230340000</t>
  </si>
  <si>
    <t xml:space="preserve">Развитие дополнительного образования детей в сфере спорта  в  Онгудайском районе на базе   Детско –юношеской спортивной школ им.  Н.В. Кулачева  
</t>
  </si>
  <si>
    <t>0230300000</t>
  </si>
  <si>
    <t xml:space="preserve">Основное мероприятие Развитие дополнительного образования </t>
  </si>
  <si>
    <t>0230144500</t>
  </si>
  <si>
    <t>0230144400</t>
  </si>
  <si>
    <t>0230144300</t>
  </si>
  <si>
    <t>0230144200</t>
  </si>
  <si>
    <t>Субсидии на обеспечение доступа к сети Интернет в образовательных организациях Республики Алтай</t>
  </si>
  <si>
    <t>0230144100</t>
  </si>
  <si>
    <t>Субсидии на софинансирование расходов в части  капитального ремонта зданий и материально- технического обеспечения образовательных учреждений</t>
  </si>
  <si>
    <t>0230190000</t>
  </si>
  <si>
    <t>0230170000</t>
  </si>
  <si>
    <t xml:space="preserve">Совершенствование организации питания в   организованных детских коллективах Онгудайского района
</t>
  </si>
  <si>
    <t>0230120001</t>
  </si>
  <si>
    <t xml:space="preserve">Выплата заработной платы прочему персоналу дошкольных образовательных организаций </t>
  </si>
  <si>
    <t xml:space="preserve">Предоставление муниципальных  услуг в  муниципальных общеобразовательных организациях   общего образования в муниципальном образовании "Онгудайский район" </t>
  </si>
  <si>
    <t>0230100000</t>
  </si>
  <si>
    <t xml:space="preserve">Основное мероприятие Развитие доступного общего  образования </t>
  </si>
  <si>
    <t xml:space="preserve">Основное мероприятие Устойчивое развитие сельских территорий  </t>
  </si>
  <si>
    <t>Общее образование</t>
  </si>
  <si>
    <t>0230244500</t>
  </si>
  <si>
    <t>0230244300</t>
  </si>
  <si>
    <t>0230290000</t>
  </si>
  <si>
    <t>0230270000</t>
  </si>
  <si>
    <t>0230210001</t>
  </si>
  <si>
    <t>0230210000</t>
  </si>
  <si>
    <t>0230200000</t>
  </si>
  <si>
    <t xml:space="preserve">Основное мероприятие Развитие доступного дошкольного  образования </t>
  </si>
  <si>
    <t>Дошкольное образование</t>
  </si>
  <si>
    <t xml:space="preserve">Образование </t>
  </si>
  <si>
    <t>0420000000</t>
  </si>
  <si>
    <t>Благоустрой ство</t>
  </si>
  <si>
    <t>0420241900</t>
  </si>
  <si>
    <t>Субсидии на осуществление энергосберенающих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</si>
  <si>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 xml:space="preserve"> Основное мероприятие Программа комплексного развития систем коммунальной и транспортной инфраструктуры муниципального образования "Онгудайский район" </t>
  </si>
  <si>
    <t>Основное мероприятие: Обеспечение населения муниципального образования "Онгудайским район" качественной питьевой водой</t>
  </si>
  <si>
    <t>0410000000</t>
  </si>
  <si>
    <t>0320110000</t>
  </si>
  <si>
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</si>
  <si>
    <t>0320000000</t>
  </si>
  <si>
    <t>01102R018П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</si>
  <si>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</si>
  <si>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>Коммунальное хозяйство</t>
  </si>
  <si>
    <t>Жилищное хозяйство</t>
  </si>
  <si>
    <t>Жилищно-коммунальное хозяйство</t>
  </si>
  <si>
    <t>Основное мероприятие территориальное планирование  в муниципальном образовании "Онгудайский район"</t>
  </si>
  <si>
    <t>0130110000</t>
  </si>
  <si>
    <t>0130000000</t>
  </si>
  <si>
    <t>Другие вопросы в области  национальной экономики</t>
  </si>
  <si>
    <t>Дорожное хояйство (дорожные фонды)</t>
  </si>
  <si>
    <t>0110140300</t>
  </si>
  <si>
    <t>0110140100</t>
  </si>
  <si>
    <t>0110110000</t>
  </si>
  <si>
    <t>Основное мероприятие Развитие  агропромышленного комплекса территории  муниципального образования "Онгудайский район"</t>
  </si>
  <si>
    <t>Сельское хозяйство и рыболовство</t>
  </si>
  <si>
    <t>Национальная экономика</t>
  </si>
  <si>
    <t>0410142400</t>
  </si>
  <si>
    <t xml:space="preserve">Основное мероприятие"Профилактика правонарушений и обеспечение безопасности и правопорядка в муниципальном образовании "Онгудайский район" </t>
  </si>
  <si>
    <t>0410110000</t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</si>
  <si>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</si>
  <si>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Другие вопросы в области национальной безопасности и правоохранительной деятельности</t>
  </si>
  <si>
    <t xml:space="preserve"> Основное мероприятие Повышение уровня готовности аварийно-спасательной  службы муниципального образования к реагированию  на возникновение ЧС природного и техногенного характера
</t>
  </si>
  <si>
    <t>040К110190</t>
  </si>
  <si>
    <t>040К100110</t>
  </si>
  <si>
    <t>040К100100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</si>
  <si>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</si>
  <si>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Национальная безопасность и правоохранительная деятельность</t>
  </si>
  <si>
    <t>0310251180</t>
  </si>
  <si>
    <t>Мобилизационная  и вневойсковая подготовка</t>
  </si>
  <si>
    <t>Национальная оборона</t>
  </si>
  <si>
    <t>0310245400</t>
  </si>
  <si>
    <t>0310245300</t>
  </si>
  <si>
    <t>0310251200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</si>
  <si>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</si>
  <si>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0210244900</t>
  </si>
  <si>
    <t>Обеспечение полномочий в области архивного дела в рамках подпрограммы "Развитие культуры" муниципальной программы МО "Онгудайский район" "Социальное развитие"</t>
  </si>
  <si>
    <t>0120142900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</si>
  <si>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</si>
  <si>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Другие общегосударственные вопросы</t>
  </si>
  <si>
    <t>Резервные фонды</t>
  </si>
  <si>
    <t>9900000500</t>
  </si>
  <si>
    <t>Подготовка и проведение выборов депутатов в представительный орган местного самоуправления</t>
  </si>
  <si>
    <t>Обеспечение проведения выборов и референдумов</t>
  </si>
  <si>
    <t>990А000320</t>
  </si>
  <si>
    <t>Расходы на обеспечение деятельности Контрольно-счетной палаты МО "Онгудайский район"</t>
  </si>
  <si>
    <t>990А000310</t>
  </si>
  <si>
    <t>Расходы на выплаты по оплате труда работников Контрольно-счетной палаты МО "Онгудайский район"</t>
  </si>
  <si>
    <t>990А000300</t>
  </si>
  <si>
    <t>Непрограммные направления деятельности Контрольно-счетной палаты МО "Онгудайский район"</t>
  </si>
  <si>
    <t xml:space="preserve">Основное мероприятие Повышение качества финансового менеджмента главных распорядителей бюджета муниципального образования "Онгудайский район" Республики Алтай </t>
  </si>
  <si>
    <t>030А192110</t>
  </si>
  <si>
    <t>Расходы на обеспечение функций    Управления по экономике и финансам МО "Онгудайский район"</t>
  </si>
  <si>
    <t>Расходы на выплаты по оплате труда работников  Управления по экономике и финансам МО "Онгудайский район"</t>
  </si>
  <si>
    <t>030А192000</t>
  </si>
  <si>
    <t>Обеспечение деятельности  финансовых, налоговых и таможенных  органов и органов финансового надзора</t>
  </si>
  <si>
    <t>010А100190</t>
  </si>
  <si>
    <t>Расходы на обеспечение функций    Администрации МО "Онгудайский район"</t>
  </si>
  <si>
    <t>010А100110</t>
  </si>
  <si>
    <t>Расходы на выплаты по оплате труда работников   Администрации МО "Онгудайский район"</t>
  </si>
  <si>
    <t>010А100000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</si>
  <si>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</si>
  <si>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990А000420</t>
  </si>
  <si>
    <t>Расходы на обеспечение деятельности Совета депутатов МО "Онгудайский район"</t>
  </si>
  <si>
    <t>990А000410</t>
  </si>
  <si>
    <t>Расходы на выплаты по оплате труда работниковСовета депутатов МО "Онгудайский район"</t>
  </si>
  <si>
    <t>990А000400</t>
  </si>
  <si>
    <t>Непрограммные направления деятельности Совета депутатов МО "Онгудайский район"</t>
  </si>
  <si>
    <t>990А000200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</si>
  <si>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</si>
  <si>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</si>
  <si>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990А000100</t>
  </si>
  <si>
    <t xml:space="preserve">Высшее должностное лицо муниципального образования 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</si>
  <si>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</si>
  <si>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</si>
  <si>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2018г</t>
  </si>
  <si>
    <t>Целевая статья</t>
  </si>
  <si>
    <t>Подраздел</t>
  </si>
  <si>
    <t>Раздел</t>
  </si>
  <si>
    <t>(тыс.рублей)</t>
  </si>
  <si>
    <t>ВСЕГО РАСХОДОВ</t>
  </si>
  <si>
    <t>Прочие 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</si>
  <si>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РФ и муниципальных образований</t>
  </si>
  <si>
    <t>1400</t>
  </si>
  <si>
    <t xml:space="preserve">Межбюджетные трансферты бюджетам субъектов РФ и муниципальных образований </t>
  </si>
  <si>
    <t>1300</t>
  </si>
  <si>
    <t>Обслуживание государственного и муниципального долга</t>
  </si>
  <si>
    <t>1200</t>
  </si>
  <si>
    <t>Физическая культура</t>
  </si>
  <si>
    <t>1100</t>
  </si>
  <si>
    <t>Охрана семьи  и детства</t>
  </si>
  <si>
    <t>Социальное обеспечение население</t>
  </si>
  <si>
    <t>Социальное обслуживание населения</t>
  </si>
  <si>
    <t>1000</t>
  </si>
  <si>
    <t>Скорая медицинская помощь</t>
  </si>
  <si>
    <t>Амбулаторная помощь</t>
  </si>
  <si>
    <t>0900</t>
  </si>
  <si>
    <t xml:space="preserve">Здравоохранение </t>
  </si>
  <si>
    <t xml:space="preserve">Другие вопросы в области культуры, кинематографии </t>
  </si>
  <si>
    <t>0800</t>
  </si>
  <si>
    <t xml:space="preserve">Культура и кинематография </t>
  </si>
  <si>
    <t>Профессиональная подготовка, переподготовка и повышение квалификации</t>
  </si>
  <si>
    <t>0700</t>
  </si>
  <si>
    <t>Образование</t>
  </si>
  <si>
    <t>Охрана объектов  растительного и животного мира и среды их обитания</t>
  </si>
  <si>
    <t>0600</t>
  </si>
  <si>
    <t>Охрана окружающей среды</t>
  </si>
  <si>
    <t>Благоустройство</t>
  </si>
  <si>
    <t>0500</t>
  </si>
  <si>
    <t>Жилищно- коммунальное хозяйство</t>
  </si>
  <si>
    <t>Другие вопросы в области национальной экономики</t>
  </si>
  <si>
    <t>Дорожное хозяйство ( дорожные фонды)</t>
  </si>
  <si>
    <t>Общеэкономические вопросы</t>
  </si>
  <si>
    <t>0400</t>
  </si>
  <si>
    <t>Защита населения  и территории от  чрезвычайных ситуаций природного  и техногенного характера, гражданская оборона</t>
  </si>
  <si>
    <t>Органы внутренних дел</t>
  </si>
  <si>
    <t>0300</t>
  </si>
  <si>
    <t>Мобилизационная и вневойсковая подготовка</t>
  </si>
  <si>
    <t>0200</t>
  </si>
  <si>
    <t>Обеспечение деятельности финансовых,органов финансового (финансово-бюджетного) надзора</t>
  </si>
  <si>
    <t>Судебная система</t>
  </si>
  <si>
    <t>Функционирование местных администраций</t>
  </si>
  <si>
    <t>Функционирование представительных органов муниципальных образований</t>
  </si>
  <si>
    <t>Функционирование высшего должностного лица муниципального образования</t>
  </si>
  <si>
    <t>0100</t>
  </si>
  <si>
    <t>Раздел, подраздел</t>
  </si>
  <si>
    <t>Наименование показателя</t>
  </si>
  <si>
    <t>РАСПРЕДЕЛЕНИЕ</t>
  </si>
  <si>
    <t xml:space="preserve">Всего </t>
  </si>
  <si>
    <t>810</t>
  </si>
  <si>
    <t xml:space="preserve">Основное мероприятие Реализация молодежной политики муниципального образования "Онгудайский район" </t>
  </si>
  <si>
    <t>Основное мероприятие Поддержка малого и среднего предпринимательства на территории МО "Онгудайский  район"</t>
  </si>
  <si>
    <t>092</t>
  </si>
  <si>
    <t>Ощегосударственные вопросы</t>
  </si>
  <si>
    <t>074</t>
  </si>
  <si>
    <t xml:space="preserve">МКУ Централизованная бухгалтерия 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</si>
  <si>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</si>
  <si>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>Вид расхода</t>
  </si>
  <si>
    <t>Ведомства</t>
  </si>
  <si>
    <t xml:space="preserve">Коды бюджетной классификации </t>
  </si>
  <si>
    <t xml:space="preserve">Наименование </t>
  </si>
  <si>
    <t>Итого</t>
  </si>
  <si>
    <t>Наименование муниципальной  программы</t>
  </si>
  <si>
    <t>Код МП</t>
  </si>
  <si>
    <t>Условно-утверждаемые расходы</t>
  </si>
  <si>
    <t>999</t>
  </si>
  <si>
    <t>99</t>
  </si>
  <si>
    <t>9999999999</t>
  </si>
  <si>
    <t>0230143895</t>
  </si>
  <si>
    <t>040К200190</t>
  </si>
  <si>
    <t>040К200110</t>
  </si>
  <si>
    <t>0310210000</t>
  </si>
  <si>
    <t>Расходы на выплаты по оплате труда работников   МКУ ГОЧС</t>
  </si>
  <si>
    <t>Расходы на обеспечение функций   МКУ ГО ЧС</t>
  </si>
  <si>
    <t>Основное мероприятие Отходы  в муниципальном образовании "Онгудайский район"</t>
  </si>
  <si>
    <t>2016г справочно на 01.10.2016г</t>
  </si>
  <si>
    <t>2016г справочно на 01.01.2016г</t>
  </si>
  <si>
    <t xml:space="preserve">Муниципальная программа "Развитие экономического потенциала и предпринимательства  МО  "Онгудайский район" </t>
  </si>
  <si>
    <t xml:space="preserve">Муниципальная программа" Социальное развитие муниципального образования  "Онгудайский район" </t>
  </si>
  <si>
    <t>Муниципальная программа "Управление муниципальными финансами и имуществом  муниципального образования "Онгудайский район"</t>
  </si>
  <si>
    <t>Муниципальная программа "Развитие систем жизнеобеспечения и повышение безопасности населения муниципального образования "Онгудайский  район"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</si>
  <si>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</si>
  <si>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</si>
  <si>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Обеспечение государственных полномочий Республики Алтай в области архивного дела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</si>
  <si>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</si>
  <si>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Обеспечение питанием учащихся из малообеспеченных семей </t>
  </si>
  <si>
    <t>Выплата ежемесячной надбавки к заработной плате педагогическим работникам, отнесенным к категории молодых специалистов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</si>
  <si>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</si>
  <si>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</si>
  <si>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</si>
  <si>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040К200000</t>
  </si>
  <si>
    <t>040К100000</t>
  </si>
  <si>
    <t>Расходы на выплаты по оплате труда работников МКУ "Отдел капитального строительства муниципального образования "Онгудайский район"</t>
  </si>
  <si>
    <t>Расходы на обеспечение функций   МКУ "Отдел капитального строительства муниципального образования "Онгудайский район"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</si>
  <si>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 </t>
  </si>
  <si>
    <t xml:space="preserve"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</si>
  <si>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</si>
  <si>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Реализация  государственных полномочий Республики Алтай, связанных с организацией и обеспечением отдыха и оздоровления детей</t>
  </si>
  <si>
    <t xml:space="preserve">Осуществление первичного воинского учета на территориях, где отсутствуют военные комиссариаты </t>
  </si>
  <si>
    <t>Реализация отдельных государственных полномочий Республики Алтай по расчету и предоставлению дотаций на выравнивание бюджетам поселений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</si>
  <si>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</si>
  <si>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</si>
  <si>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Основное мероприятие Развитие библиотечного обслуживания в муниципальном образовании"Онгудайский район"</t>
  </si>
  <si>
    <t>0420147900</t>
  </si>
  <si>
    <t>Субсидии на проведение мероприятий по внесению изменений в документы территориального планирования муниципальных образований в Республике Алтай</t>
  </si>
  <si>
    <t>Субсидии на софинансирование мероприятий, направленных на оказание поддержки гражданам и их объединениям, участвующим в охране 0бщественного порядка, созданию условий для деятельности народных дружин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</si>
  <si>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</si>
  <si>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05 000 00000</t>
  </si>
  <si>
    <t>05 100 00000</t>
  </si>
  <si>
    <t>05 101 10000</t>
  </si>
  <si>
    <t xml:space="preserve">Муниципальная программа "Противодействие коррупции на территории муниципального образования "Онгудайский  район" </t>
  </si>
  <si>
    <t>Основное мероприятие Осуществление мер по противодействию коррупции в границах муниципального района;</t>
  </si>
  <si>
    <t>Другие вопросы в области охраны окружающей среды</t>
  </si>
  <si>
    <t>Основное мероприятие Мониторинг состояния и загрязнения окружающей  природной среды</t>
  </si>
  <si>
    <t>Основное мероприятие Повышение эффективности использования муниципального жилого фонда</t>
  </si>
  <si>
    <t>Дополнительное  образование детей</t>
  </si>
  <si>
    <t>0500000000</t>
  </si>
  <si>
    <t>Администpация муниципального обpазования "Онгудайский pайон"</t>
  </si>
  <si>
    <t>Управление по экономике и финансам администрации муниципального образования "Онгудайский район"</t>
  </si>
  <si>
    <t>Отдел культуры, спорта и туризма администрации района (аймака) муниципального образования "Онгудайский район"</t>
  </si>
  <si>
    <t>Отдел образования Администрации района (аймака) муниципального образования "Онгудайский район"</t>
  </si>
  <si>
    <t>030А192190</t>
  </si>
  <si>
    <t xml:space="preserve">Выплата заработной платы прочему персоналу общеобразовательных организаций  общего образования </t>
  </si>
  <si>
    <t>Основное мероприятие Оказание дополнительных мер социальной поддержки отдельным категориям  граждан муниципального образования "Онгудайский район"</t>
  </si>
  <si>
    <t>0230380000</t>
  </si>
  <si>
    <t xml:space="preserve">Подпрограмма "Повышение качества управления муниципальными финансами" </t>
  </si>
  <si>
    <t>Капитальные вложения  на реконструкцию и строительство школ расположенных  в сельской местности</t>
  </si>
  <si>
    <t>0230160000</t>
  </si>
  <si>
    <t>Изменения +,-</t>
  </si>
  <si>
    <t>Уточненныей план 2018г</t>
  </si>
  <si>
    <t>Изменения:+,-</t>
  </si>
  <si>
    <t>Уточненный план 2018г</t>
  </si>
  <si>
    <t xml:space="preserve">Подпрограмма  "Развитие  образования" муниципальной программы" Социальное развитие муниципального образования  «Онгудайский район» </t>
  </si>
  <si>
    <t>Улучшение условий и охраны труда в    организованных детских коллективах Онгудайского района</t>
  </si>
  <si>
    <t>Улучшение условий и охраны труда  в   организованных детских коллективах Онгудайского района</t>
  </si>
  <si>
    <t>Основное мероприятие «Организация отдыха, оздоровления детей»</t>
  </si>
  <si>
    <t>0230500000</t>
  </si>
  <si>
    <t>Мероприятия по проведению оздоровительной кампании детей</t>
  </si>
  <si>
    <t>0230510000</t>
  </si>
  <si>
    <t>0230547698</t>
  </si>
  <si>
    <t>020А174100</t>
  </si>
  <si>
    <t xml:space="preserve">Обеспечивающая подпрограмма Повышение эффективности  муниципального управления  Отдела образования Администрации района (аймака) МО «Онгудайский  район» муниципальной программы" Социальное развитие муниципального образования  «Онгудайский район» </t>
  </si>
  <si>
    <t xml:space="preserve">Обеспечивающая подпрограмма Централизованное обслуживание Отдела образования Администрации района (аймака) МО «Онгудайский  район» муниципальной программы" Социальное развитие муниципального образования  «Онгудайский район» </t>
  </si>
  <si>
    <t>Основное мероприятие: Материально–техническое обеспечение  управления Отдела образования МО "Онгудайский район"</t>
  </si>
  <si>
    <t>Основное мероприятие: Материально–техническое обеспечение централизованного обслуживания  Отдела образования МО "Онгудайский район"</t>
  </si>
  <si>
    <t>020Ц174100</t>
  </si>
  <si>
    <t>0230243895</t>
  </si>
  <si>
    <t>Обеспечивающая подпрограмма Обеспечение деятельности Управления по экономике и финансам  администрации МО "Онгудайский район"муниципальной программы "Управление муниципальными финансами и имуществом  муниципального образования «Онгудайский район»</t>
  </si>
  <si>
    <t>Основное мерпориятие: Материально-техническое обеспечение Управления по экономике и финансам МО "Онгудайский район"</t>
  </si>
  <si>
    <t>030А192100</t>
  </si>
  <si>
    <t>Подпрограмма "Повышение качества управления муниципальными финансами" муниципальной программы "Управление муниципальными финансами и имуществом  муниципального образования «Онгудайский район»</t>
  </si>
  <si>
    <t>0310200000</t>
  </si>
  <si>
    <t>Повышение качества финансового менеджмента главных распорядителей</t>
  </si>
  <si>
    <t>990000Ш000</t>
  </si>
  <si>
    <t>0310140000</t>
  </si>
  <si>
    <t>Основное мерпориятие: Материально-техническое обеспечение Администрации МО "Онгудайский район"</t>
  </si>
  <si>
    <t xml:space="preserve">Обеспечивающая подпрограмма "Повышение эффективности управления в Администрации МО "Онгудайский район"Муниципальная программа "Развитие экономического потенциала и предпринимательства муниципального образования "Онгудайский район" </t>
  </si>
  <si>
    <t>010А100100</t>
  </si>
  <si>
    <t xml:space="preserve">Подпрограмма "Развитие систем социальной поддержки населения "муниципальной программы" Социальное развитие муниципального образования  «Онгудайский район» </t>
  </si>
  <si>
    <t>0220100000</t>
  </si>
  <si>
    <t>Основное мероприятие  «Защита от жестокого обращения и профилактика насилия детей»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</si>
  <si>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</si>
  <si>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>0230400000</t>
  </si>
  <si>
    <t>0230445500</t>
  </si>
  <si>
    <t>Подпрограмма "Развитие инфраструктуры района" муниципальной программы  "Развитие систем жизнеобеспечения и повышение безопасности населения муниципального образования "Онгудайский  район"</t>
  </si>
  <si>
    <t>0420100000</t>
  </si>
  <si>
    <t>0420141100</t>
  </si>
  <si>
    <t xml:space="preserve">Подпрограмма "Развитие конкурентоспособной экономики" муницпального образования "Онгудайский район" муниципальной программы "Развитие экономического потенциала и предпринимательства  МО  "Онгудайский район" </t>
  </si>
  <si>
    <t xml:space="preserve">Подпрограмма "Создание условий для развития инвестиционного, инновационного, информационного и имиджевого потенциала"муниципальной программы "Развитие экономического потенциала и предпринимательства  МО  "Онгудайский район" </t>
  </si>
  <si>
    <t>Основное мероприятие Внедрение стандарта деятельности органов местного самоуправления по обеспечению благоприятного инвестиционного климата в муниципальном образовании "Онгудайский район"</t>
  </si>
  <si>
    <t>0120100000</t>
  </si>
  <si>
    <t xml:space="preserve">Подпрограмма "Развитие культуры, спорта и молодежной политики" муниципальной программы " Социальное развитие муниципального образования  «Онгудайский район» </t>
  </si>
  <si>
    <t>0210200000</t>
  </si>
  <si>
    <t>Подпрограмма " Обеспечение безопасности населения 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</si>
  <si>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Подпрограмма "Развитие инфраструктуры района"муниципальной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</si>
  <si>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Основное мероприятие: 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</si>
  <si>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0410100000</t>
  </si>
  <si>
    <t xml:space="preserve">Подпрограмма «Противодействие  коррупции» муниципальной программы  "Противодействие коррупции на территории муниципального образования "Онгудайский  район" </t>
  </si>
  <si>
    <t>05 101 00000</t>
  </si>
  <si>
    <t>Осуществление мер по противодействию коррупции в границах муниципального района</t>
  </si>
  <si>
    <t>Основное мероприятие:Материально – техническое обеспечение МКУ  "Отдел капитального строительства муниципального образования "Онгудайский район</t>
  </si>
  <si>
    <t>0410800000</t>
  </si>
  <si>
    <t xml:space="preserve">Проведение агротехнических мероприятий в рамках основного мепоприятия </t>
  </si>
  <si>
    <t>0410200000</t>
  </si>
  <si>
    <t>0410210000</t>
  </si>
  <si>
    <t>Информационно-пропагандистское сопровождение деятельности в сфере обеспечения общественной безопасности и профилактики правонарушений</t>
  </si>
  <si>
    <t>0410248100</t>
  </si>
  <si>
    <t>0110100000</t>
  </si>
  <si>
    <t xml:space="preserve"> Развитие малых форм хозяйствования и кооперации на селе </t>
  </si>
  <si>
    <t>Основное мероприятие Дорожный фонд муниципального образования "Онгудайский район"</t>
  </si>
  <si>
    <t>0420300000</t>
  </si>
  <si>
    <t>04203200Д0</t>
  </si>
  <si>
    <t>Проведение работ в рамках  основного мероприятия "Дорожный фонд муниципального образования "Онгудайский район"</t>
  </si>
  <si>
    <t xml:space="preserve">Подпрограмма "Развитие малого и среднего предпринимательства" муниципальной программы  "Развитие экономического потенциала и предпринимательства  МО  "Онгудайский район" </t>
  </si>
  <si>
    <t>0130100000</t>
  </si>
  <si>
    <t>Проведение мероприятий в рамках основного мероприятия "Поддержка малого и среднего предпринимательства на территории МО "Онгудайский  район"</t>
  </si>
  <si>
    <t>0130200000</t>
  </si>
  <si>
    <t>0130220000</t>
  </si>
  <si>
    <t>Основное мероприятие : Формирование внешней  среды малого и среднего предпринимательства на территории МО "Онгудайский район"</t>
  </si>
  <si>
    <t>Оказание информационно-консультативной поддержки предпринимательства;</t>
  </si>
  <si>
    <t xml:space="preserve">Обеспечивающая подпрограмма  Материально – техническое обеспечение МКУ  "Отдел капитального строительства муниципального образования "Онгудайский район" муниципальной программы "Развитие систем жизнеобеспечения и повышение безопасности населения муниципального образования «Онгудайский  район" </t>
  </si>
  <si>
    <t>040К200100</t>
  </si>
  <si>
    <t>Подпрограмма  " Повышение качества управления муниципальным имуществом и земельными участками"муниципальной программы  "Управление муниципальными финансами и имуществом  муниципального образования "Онгудайский район"</t>
  </si>
  <si>
    <t>0320100000</t>
  </si>
  <si>
    <t xml:space="preserve"> Формирование эффективной системы управления и распоряжения муниципальным имуществом муниципального образования "Онгудайский район" </t>
  </si>
  <si>
    <t>0420700000</t>
  </si>
  <si>
    <t>0420710000</t>
  </si>
  <si>
    <t>Территориальное планирование  в муниципальном образовании "Онгудайский район"</t>
  </si>
  <si>
    <t>0320200000</t>
  </si>
  <si>
    <t>0320240000</t>
  </si>
  <si>
    <t>Повышение эффективности использования муниципального жилого фонда</t>
  </si>
  <si>
    <t>0110200000</t>
  </si>
  <si>
    <t>0110210000</t>
  </si>
  <si>
    <t>Устойчивое развитие сельских территорий</t>
  </si>
  <si>
    <t>Реализация мероприятий в частисофинансирования  капитального строительства (Реконструкция водопровода в с.Купчегень Онгудайского района)</t>
  </si>
  <si>
    <t>01102L018П</t>
  </si>
  <si>
    <t xml:space="preserve">Формирование эффективной системы управления и распоряжения муниципальным имуществом муниципального образования "Онгудайский район" </t>
  </si>
  <si>
    <t>0410400000</t>
  </si>
  <si>
    <t>Программа производственного контроля за соблюдением  санитарных правил и выполнением санитарно-противоэпидемических и профилактических мероприятий</t>
  </si>
  <si>
    <t>0410410000</t>
  </si>
  <si>
    <t>Реконструкция систем водоснабжения  Онгудайского района Республики Алтай</t>
  </si>
  <si>
    <t>0420110000</t>
  </si>
  <si>
    <t>Основное мероприятие "Организация теплоснабжения населения муниципального образования "Онгудайский район"</t>
  </si>
  <si>
    <t>Предоставление компенсации выпадающих доходов теплоснабжающих организаций,  организаций, осуществляющих горячее водоснабжение, холодное водоснабжение и (или) водоотведение по льготным тарифам для населения</t>
  </si>
  <si>
    <t>0420200000</t>
  </si>
  <si>
    <t>0420220000</t>
  </si>
  <si>
    <t>0420241300</t>
  </si>
  <si>
    <t>0420600000</t>
  </si>
  <si>
    <t>0420610000</t>
  </si>
  <si>
    <t xml:space="preserve">Мероприятия по утилизации отходов в муниципальном образовании "Онгудайский район" </t>
  </si>
  <si>
    <t>0420800000</t>
  </si>
  <si>
    <t>Мониторинг состояния и загрязнения окружающей  природной среды</t>
  </si>
  <si>
    <t>0420810000</t>
  </si>
  <si>
    <t xml:space="preserve">Подпрограмма "Развитие систем социальной поддержки населения "муниципальной  программы " Социальное развитие муниципального образования  «Онгудайский район» </t>
  </si>
  <si>
    <t>0220200000</t>
  </si>
  <si>
    <t>0220210000</t>
  </si>
  <si>
    <t>Повышение качества лечебно-профилактического обслуживания населения на территрии муницпального  образования "Онгудайский район"</t>
  </si>
  <si>
    <t>Доплата к пенсии отдельным категориям  граждан муниципального образования "Онгудайский район"</t>
  </si>
  <si>
    <t>0220220000</t>
  </si>
  <si>
    <t>Основное мероприятие :Устойчивое развитие сельских территорий</t>
  </si>
  <si>
    <t>0210100000</t>
  </si>
  <si>
    <t>Софинансирование из местного бюджета субсидий  на реализацию мероприятий по обеспечению жильем молодых семей</t>
  </si>
  <si>
    <t>02101L0200</t>
  </si>
  <si>
    <t>0220240000</t>
  </si>
  <si>
    <t>Оказание материальной поддержки, оказавшихся в трудной жизненной ситуации отдельным категориям  граждан муниципального образования "Онгудайский район"</t>
  </si>
  <si>
    <t xml:space="preserve">Подпрограмма "Создание условий для развития инвестиционного, инновационного, информационного и имиджевого потенциала" муниципальной программы "Развитие экономического потенциала и предпринимательства  МО  "Онгудайский район" </t>
  </si>
  <si>
    <t>0120200000</t>
  </si>
  <si>
    <t xml:space="preserve">Обеспечение доступности информации для населения на территории МО  "Онгудайский район" </t>
  </si>
  <si>
    <t>0120210000</t>
  </si>
  <si>
    <t>Обслуживание государственного (муниципального) долга в рамках Основного мероприятия "Обеспечение сбалансированности и устойчивости местного бюджета муниципального образования "Онгудайский район"</t>
  </si>
  <si>
    <t>0210700000</t>
  </si>
  <si>
    <t>0210710000</t>
  </si>
  <si>
    <t xml:space="preserve">Реализация молодежной политики муниципального образования "Онгудайский район" </t>
  </si>
  <si>
    <t xml:space="preserve"> Развитие культуры в муниципальном образовании "Онгудайский район" </t>
  </si>
  <si>
    <t>0210600000</t>
  </si>
  <si>
    <t>0210610000</t>
  </si>
  <si>
    <t>Развитие библиотечного обслуживания в муниципальном образовании"Онгудайский район"</t>
  </si>
  <si>
    <t xml:space="preserve">Обеспечивающая подпрограмма «Повышение эффективности муниципального  управления в Отделе культуры, спорта,молодежной политики и туризма администрации МО «Онгудайский район» муниципальной программы " Социальное развитие муниципального образования  «Онгудайский район» 
</t>
  </si>
  <si>
    <t>020А110100</t>
  </si>
  <si>
    <t>Основное мероприятие :Материально–техническое обеспечение Отдела культуры МО "Онгудайский район"</t>
  </si>
  <si>
    <t>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</si>
  <si>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Провдение мероприятий в  рамках социальной защиты  населения  в муниципальном образовании "Онгудайский район"</t>
  </si>
  <si>
    <t>0210800000</t>
  </si>
  <si>
    <t>0210810000</t>
  </si>
  <si>
    <t>Популяризация  здорового образа жизни</t>
  </si>
  <si>
    <t>010А10000</t>
  </si>
  <si>
    <t>040К1,К2</t>
  </si>
  <si>
    <t>0510000000</t>
  </si>
  <si>
    <t>0420900000</t>
  </si>
  <si>
    <t>0420948000</t>
  </si>
  <si>
    <t>Основное мероприятие Разработка комплексной системы организации дорожного движения (КСОДД) на территории муниципального  образования "Онгудайский район"</t>
  </si>
  <si>
    <t xml:space="preserve">Субсидии на разработку комплексной системы организации дорожного движения (КСОДД) на территории муниципального  образования </t>
  </si>
  <si>
    <t>УУР</t>
  </si>
  <si>
    <t>990000У000</t>
  </si>
  <si>
    <t>Финансовый резерв на обеспечение расходных обязательств муниципального образования "Онгудайский район"  на случай недостаточности собственных доходов</t>
  </si>
  <si>
    <t>990000Ш600</t>
  </si>
  <si>
    <t>Обеспечение  деятельности  МКУ "Централизованная бухгалтерия"</t>
  </si>
  <si>
    <t>Основное направление Архивное дело в рамках подпрограммы "Развитие культуры" муниципальной программы МО "Онгудайский район" "Социальное развитие"</t>
  </si>
  <si>
    <t>Непрограммная деятельность</t>
  </si>
  <si>
    <t xml:space="preserve">Приложение 10
к  решению "О бюджете муниципального образования "Онгудайский район" на  2018 год и на плановый период 2019 и 2020 годов"  
</t>
  </si>
  <si>
    <t>Приложение 14</t>
  </si>
  <si>
    <t xml:space="preserve">к  решению "О бюджете муниципального образования "Онгудайский район" на  2018 год и на плановый период 2019 и 2020 годов"  
</t>
  </si>
  <si>
    <t>Приложение 12</t>
  </si>
  <si>
    <t>Ведомственная структура  расходов бюджета муниципального образования "Онгудайский район"на   2018 год</t>
  </si>
  <si>
    <t>Приложение 16</t>
  </si>
  <si>
    <t>Коды бюджетной классификации</t>
  </si>
  <si>
    <t>Обеспечивающая подпрограмма  Материально – техническое обеспечение МКУ ГОЧС муниципальной программы "Развитие систем жизнеобеспечения и повышение безопасности населения муниципального образования "Онгудайский  район"</t>
  </si>
  <si>
    <t>Основное мероприятие:Материально – техническое обеспечение МКУ  ГО ЧС</t>
  </si>
  <si>
    <t xml:space="preserve">  Распределение бюджетных ассигнований на реализацию муниципальных программ  и непрограммных расходов  муниципального образования"Онгудайский район" на2018 год</t>
  </si>
  <si>
    <t>Распределение бюжетных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муниципального образования "Онгудайский район" на  2018 год</t>
  </si>
  <si>
    <t>(тыс.рублей0</t>
  </si>
  <si>
    <t>бюджетных ассигнований по разделам, подразделам   классификации расходов  бюджета муниципального образования  "Онгудайский район" на  2018 год</t>
  </si>
  <si>
    <t>Резервирование средств на исполнение Указов  Президента Российской Федерации от 7 мая 2012 года</t>
  </si>
  <si>
    <t xml:space="preserve">Обеспечивающая подпрограммаМКУ Централизованная бухгалтерия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</si>
</sst>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0000"/>
    <numFmt numFmtId="165" formatCode="0.000"/>
    <numFmt numFmtId="166" formatCode="#,##0.00_ ;\-#,##0.0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4">
    <xf numFmtId="0" fontId="0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3" fillId="0" borderId="0"/>
    <xf numFmtId="0" fontId="17" fillId="0" borderId="0"/>
    <xf numFmtId="0" fontId="5" fillId="0" borderId="0" applyNumberFormat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8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7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1" fillId="0" borderId="0"/>
  </cellStyleXfs>
  <cellXfs count="167">
    <xf numFmtId="0" fontId="0" fillId="0" borderId="0" xfId="0"/>
    <xf numFmtId="0" fontId="6" fillId="0" borderId="1" xfId="1" applyFont="1" applyFill="1" applyBorder="1" applyAlignment="1">
      <alignment horizontal="left" wrapText="1"/>
    </xf>
    <xf numFmtId="164" fontId="6" fillId="0" borderId="0" xfId="1" applyNumberFormat="1" applyFont="1" applyFill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left"/>
    </xf>
    <xf numFmtId="0" fontId="9" fillId="0" borderId="1" xfId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left"/>
    </xf>
    <xf numFmtId="16" fontId="6" fillId="0" borderId="1" xfId="1" applyNumberFormat="1" applyFont="1" applyFill="1" applyBorder="1" applyAlignment="1">
      <alignment horizontal="left" wrapText="1"/>
    </xf>
    <xf numFmtId="0" fontId="6" fillId="0" borderId="1" xfId="5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 wrapText="1"/>
    </xf>
    <xf numFmtId="164" fontId="6" fillId="0" borderId="1" xfId="5" applyNumberFormat="1" applyFont="1" applyFill="1" applyBorder="1" applyAlignment="1">
      <alignment horizontal="right" wrapText="1"/>
    </xf>
    <xf numFmtId="0" fontId="8" fillId="0" borderId="1" xfId="3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Border="1" applyAlignment="1"/>
    <xf numFmtId="0" fontId="6" fillId="0" borderId="0" xfId="5" applyFont="1"/>
    <xf numFmtId="0" fontId="7" fillId="0" borderId="0" xfId="0" applyFont="1"/>
    <xf numFmtId="2" fontId="7" fillId="0" borderId="0" xfId="0" applyNumberFormat="1" applyFont="1"/>
    <xf numFmtId="0" fontId="7" fillId="0" borderId="0" xfId="0" applyFont="1" applyBorder="1" applyAlignment="1"/>
    <xf numFmtId="0" fontId="19" fillId="0" borderId="0" xfId="0" applyFont="1"/>
    <xf numFmtId="2" fontId="8" fillId="0" borderId="1" xfId="5" applyNumberFormat="1" applyFont="1" applyFill="1" applyBorder="1" applyAlignment="1">
      <alignment horizontal="center"/>
    </xf>
    <xf numFmtId="49" fontId="8" fillId="0" borderId="1" xfId="5" applyNumberFormat="1" applyFont="1" applyFill="1" applyBorder="1" applyAlignment="1">
      <alignment horizontal="center"/>
    </xf>
    <xf numFmtId="0" fontId="8" fillId="0" borderId="1" xfId="5" applyFont="1" applyBorder="1" applyAlignment="1">
      <alignment wrapText="1"/>
    </xf>
    <xf numFmtId="2" fontId="6" fillId="0" borderId="1" xfId="5" applyNumberFormat="1" applyFont="1" applyFill="1" applyBorder="1" applyAlignment="1">
      <alignment horizontal="center"/>
    </xf>
    <xf numFmtId="49" fontId="6" fillId="0" borderId="1" xfId="5" applyNumberFormat="1" applyFont="1" applyFill="1" applyBorder="1" applyAlignment="1">
      <alignment horizontal="center"/>
    </xf>
    <xf numFmtId="49" fontId="6" fillId="0" borderId="2" xfId="5" applyNumberFormat="1" applyFont="1" applyFill="1" applyBorder="1" applyAlignment="1">
      <alignment horizontal="center"/>
    </xf>
    <xf numFmtId="0" fontId="6" fillId="0" borderId="1" xfId="5" applyFont="1" applyBorder="1" applyAlignment="1">
      <alignment wrapText="1"/>
    </xf>
    <xf numFmtId="49" fontId="6" fillId="0" borderId="5" xfId="5" applyNumberFormat="1" applyFont="1" applyFill="1" applyBorder="1" applyAlignment="1">
      <alignment horizontal="center"/>
    </xf>
    <xf numFmtId="0" fontId="6" fillId="0" borderId="1" xfId="9" applyFont="1" applyFill="1" applyBorder="1" applyAlignment="1">
      <alignment horizontal="justify" vertical="top" wrapText="1" shrinkToFit="1"/>
    </xf>
    <xf numFmtId="0" fontId="8" fillId="0" borderId="1" xfId="5" applyFont="1" applyBorder="1" applyAlignment="1">
      <alignment horizontal="center" vertical="center" wrapText="1"/>
    </xf>
    <xf numFmtId="164" fontId="5" fillId="0" borderId="0" xfId="18" applyNumberFormat="1" applyFont="1" applyAlignment="1">
      <alignment wrapText="1"/>
    </xf>
    <xf numFmtId="0" fontId="6" fillId="0" borderId="0" xfId="18" applyFont="1" applyAlignment="1">
      <alignment wrapText="1"/>
    </xf>
    <xf numFmtId="0" fontId="6" fillId="0" borderId="0" xfId="5" applyFont="1" applyBorder="1"/>
    <xf numFmtId="0" fontId="6" fillId="0" borderId="0" xfId="1" applyFont="1" applyFill="1"/>
    <xf numFmtId="0" fontId="9" fillId="0" borderId="0" xfId="1" applyFont="1" applyFill="1"/>
    <xf numFmtId="165" fontId="6" fillId="0" borderId="0" xfId="1" applyNumberFormat="1" applyFont="1" applyFill="1" applyBorder="1"/>
    <xf numFmtId="2" fontId="6" fillId="0" borderId="0" xfId="1" applyNumberFormat="1" applyFont="1" applyFill="1" applyAlignment="1"/>
    <xf numFmtId="2" fontId="6" fillId="0" borderId="0" xfId="1" applyNumberFormat="1" applyFont="1" applyFill="1" applyBorder="1"/>
    <xf numFmtId="1" fontId="6" fillId="0" borderId="0" xfId="1" applyNumberFormat="1" applyFont="1" applyFill="1" applyBorder="1"/>
    <xf numFmtId="0" fontId="6" fillId="0" borderId="0" xfId="1" applyFont="1" applyFill="1" applyBorder="1"/>
    <xf numFmtId="0" fontId="21" fillId="0" borderId="1" xfId="1" applyFont="1" applyFill="1" applyBorder="1" applyAlignment="1">
      <alignment horizontal="left"/>
    </xf>
    <xf numFmtId="0" fontId="8" fillId="0" borderId="0" xfId="1" applyFont="1" applyFill="1"/>
    <xf numFmtId="0" fontId="13" fillId="0" borderId="0" xfId="1" applyFont="1" applyFill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/>
    </xf>
    <xf numFmtId="165" fontId="6" fillId="0" borderId="0" xfId="1" applyNumberFormat="1" applyFont="1" applyFill="1" applyAlignment="1">
      <alignment wrapText="1"/>
    </xf>
    <xf numFmtId="0" fontId="0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justify" vertical="center" wrapText="1"/>
    </xf>
    <xf numFmtId="166" fontId="24" fillId="0" borderId="1" xfId="1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vertical="center"/>
    </xf>
    <xf numFmtId="49" fontId="23" fillId="2" borderId="1" xfId="0" applyNumberFormat="1" applyFont="1" applyFill="1" applyBorder="1" applyAlignment="1">
      <alignment vertical="center"/>
    </xf>
    <xf numFmtId="0" fontId="26" fillId="2" borderId="0" xfId="0" applyFont="1" applyFill="1" applyAlignment="1">
      <alignment horizontal="center" vertical="center"/>
    </xf>
    <xf numFmtId="166" fontId="26" fillId="2" borderId="1" xfId="0" applyNumberFormat="1" applyFont="1" applyFill="1" applyBorder="1" applyAlignment="1">
      <alignment horizontal="center" vertical="center"/>
    </xf>
    <xf numFmtId="166" fontId="27" fillId="2" borderId="1" xfId="1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wrapText="1"/>
    </xf>
    <xf numFmtId="0" fontId="27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justify" wrapText="1"/>
    </xf>
    <xf numFmtId="0" fontId="25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8" fillId="0" borderId="12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left" vertical="center"/>
    </xf>
    <xf numFmtId="165" fontId="6" fillId="0" borderId="0" xfId="1" applyNumberFormat="1" applyFont="1" applyFill="1" applyAlignment="1">
      <alignment horizontal="left" vertical="top"/>
    </xf>
    <xf numFmtId="0" fontId="9" fillId="0" borderId="0" xfId="1" applyFont="1" applyFill="1" applyAlignment="1">
      <alignment horizontal="left"/>
    </xf>
    <xf numFmtId="164" fontId="6" fillId="0" borderId="0" xfId="18" applyNumberFormat="1" applyFont="1" applyFill="1" applyAlignment="1">
      <alignment horizontal="left"/>
    </xf>
    <xf numFmtId="0" fontId="21" fillId="0" borderId="1" xfId="1" applyFont="1" applyFill="1" applyBorder="1" applyAlignment="1">
      <alignment horizontal="left" wrapText="1"/>
    </xf>
    <xf numFmtId="0" fontId="8" fillId="0" borderId="1" xfId="3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justify" vertical="center" wrapText="1"/>
    </xf>
    <xf numFmtId="2" fontId="12" fillId="0" borderId="1" xfId="0" applyNumberFormat="1" applyFont="1" applyFill="1" applyBorder="1" applyAlignment="1">
      <alignment horizontal="justify" wrapText="1"/>
    </xf>
    <xf numFmtId="2" fontId="27" fillId="2" borderId="1" xfId="0" applyNumberFormat="1" applyFont="1" applyFill="1" applyBorder="1" applyAlignment="1">
      <alignment horizontal="justify" wrapText="1"/>
    </xf>
    <xf numFmtId="2" fontId="0" fillId="2" borderId="0" xfId="0" applyNumberFormat="1" applyFont="1" applyFill="1" applyAlignment="1">
      <alignment horizontal="justify" vertical="center" wrapText="1"/>
    </xf>
    <xf numFmtId="2" fontId="25" fillId="2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wrapText="1"/>
    </xf>
    <xf numFmtId="2" fontId="6" fillId="0" borderId="0" xfId="1" applyNumberFormat="1" applyFont="1" applyFill="1" applyAlignment="1">
      <alignment horizontal="left" wrapText="1"/>
    </xf>
    <xf numFmtId="2" fontId="6" fillId="0" borderId="0" xfId="0" applyNumberFormat="1" applyFont="1" applyFill="1" applyAlignment="1">
      <alignment horizontal="right" vertical="center"/>
    </xf>
    <xf numFmtId="2" fontId="8" fillId="0" borderId="1" xfId="1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2" fontId="6" fillId="0" borderId="0" xfId="1" applyNumberFormat="1" applyFont="1" applyFill="1" applyAlignment="1">
      <alignment horizontal="right"/>
    </xf>
    <xf numFmtId="0" fontId="6" fillId="0" borderId="0" xfId="1" applyFont="1" applyFill="1" applyAlignment="1">
      <alignment vertical="top"/>
    </xf>
    <xf numFmtId="166" fontId="12" fillId="2" borderId="1" xfId="10" applyNumberFormat="1" applyFont="1" applyFill="1" applyBorder="1" applyAlignment="1">
      <alignment horizontal="center" vertical="center" wrapText="1"/>
    </xf>
    <xf numFmtId="0" fontId="5" fillId="0" borderId="0" xfId="18" applyAlignment="1">
      <alignment wrapText="1"/>
    </xf>
    <xf numFmtId="0" fontId="20" fillId="0" borderId="0" xfId="5" applyFont="1" applyBorder="1" applyAlignment="1">
      <alignment horizontal="center" wrapText="1"/>
    </xf>
    <xf numFmtId="0" fontId="5" fillId="0" borderId="0" xfId="18" applyFont="1" applyAlignment="1">
      <alignment wrapText="1"/>
    </xf>
    <xf numFmtId="49" fontId="8" fillId="0" borderId="2" xfId="5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right"/>
    </xf>
    <xf numFmtId="164" fontId="6" fillId="0" borderId="1" xfId="2" applyNumberFormat="1" applyFont="1" applyFill="1" applyBorder="1" applyAlignment="1">
      <alignment horizontal="right" wrapText="1"/>
    </xf>
    <xf numFmtId="164" fontId="6" fillId="0" borderId="1" xfId="7" applyNumberFormat="1" applyFont="1" applyFill="1" applyBorder="1" applyAlignment="1">
      <alignment horizontal="right" wrapText="1"/>
    </xf>
    <xf numFmtId="164" fontId="6" fillId="0" borderId="1" xfId="1" applyNumberFormat="1" applyFont="1" applyFill="1" applyBorder="1" applyAlignment="1">
      <alignment horizontal="right" wrapText="1"/>
    </xf>
    <xf numFmtId="164" fontId="6" fillId="0" borderId="3" xfId="1" applyNumberFormat="1" applyFont="1" applyFill="1" applyBorder="1" applyAlignment="1">
      <alignment horizontal="right"/>
    </xf>
    <xf numFmtId="164" fontId="8" fillId="0" borderId="1" xfId="4" applyNumberFormat="1" applyFont="1" applyFill="1" applyBorder="1" applyAlignment="1">
      <alignment horizontal="right"/>
    </xf>
    <xf numFmtId="164" fontId="6" fillId="0" borderId="1" xfId="4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 shrinkToFit="1"/>
    </xf>
    <xf numFmtId="164" fontId="9" fillId="0" borderId="1" xfId="1" applyNumberFormat="1" applyFont="1" applyFill="1" applyBorder="1" applyAlignment="1">
      <alignment horizontal="right" wrapText="1"/>
    </xf>
    <xf numFmtId="164" fontId="6" fillId="0" borderId="1" xfId="1" applyNumberFormat="1" applyFont="1" applyFill="1" applyBorder="1" applyAlignment="1"/>
    <xf numFmtId="164" fontId="6" fillId="0" borderId="3" xfId="2" applyNumberFormat="1" applyFont="1" applyFill="1" applyBorder="1" applyAlignment="1">
      <alignment horizontal="right" wrapText="1"/>
    </xf>
    <xf numFmtId="0" fontId="21" fillId="0" borderId="0" xfId="1" applyFont="1" applyFill="1"/>
    <xf numFmtId="49" fontId="6" fillId="0" borderId="1" xfId="1" applyNumberFormat="1" applyFont="1" applyFill="1" applyBorder="1"/>
    <xf numFmtId="0" fontId="6" fillId="0" borderId="1" xfId="1" applyFont="1" applyFill="1" applyBorder="1"/>
    <xf numFmtId="49" fontId="8" fillId="0" borderId="1" xfId="1" applyNumberFormat="1" applyFont="1" applyFill="1" applyBorder="1"/>
    <xf numFmtId="0" fontId="8" fillId="0" borderId="1" xfId="1" applyFont="1" applyFill="1" applyBorder="1"/>
    <xf numFmtId="49" fontId="8" fillId="0" borderId="2" xfId="5" applyNumberFormat="1" applyFont="1" applyFill="1" applyBorder="1" applyAlignment="1">
      <alignment horizontal="center"/>
    </xf>
    <xf numFmtId="0" fontId="7" fillId="0" borderId="1" xfId="0" applyFont="1" applyBorder="1"/>
    <xf numFmtId="2" fontId="29" fillId="0" borderId="1" xfId="2" applyNumberFormat="1" applyFont="1" applyFill="1" applyBorder="1" applyAlignment="1">
      <alignment horizontal="right" wrapText="1"/>
    </xf>
    <xf numFmtId="2" fontId="6" fillId="0" borderId="1" xfId="4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 wrapText="1"/>
    </xf>
    <xf numFmtId="2" fontId="6" fillId="0" borderId="1" xfId="2" applyNumberFormat="1" applyFont="1" applyFill="1" applyBorder="1" applyAlignment="1">
      <alignment horizontal="right" wrapText="1"/>
    </xf>
    <xf numFmtId="2" fontId="6" fillId="0" borderId="1" xfId="5" applyNumberFormat="1" applyFont="1" applyFill="1" applyBorder="1" applyAlignment="1">
      <alignment horizontal="right" wrapText="1"/>
    </xf>
    <xf numFmtId="2" fontId="6" fillId="0" borderId="3" xfId="2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 shrinkToFit="1"/>
    </xf>
    <xf numFmtId="2" fontId="6" fillId="0" borderId="1" xfId="1" applyNumberFormat="1" applyFont="1" applyFill="1" applyBorder="1" applyAlignment="1"/>
    <xf numFmtId="2" fontId="9" fillId="0" borderId="1" xfId="1" applyNumberFormat="1" applyFont="1" applyFill="1" applyBorder="1" applyAlignment="1">
      <alignment horizontal="right" wrapText="1"/>
    </xf>
    <xf numFmtId="2" fontId="6" fillId="0" borderId="1" xfId="7" applyNumberFormat="1" applyFont="1" applyFill="1" applyBorder="1" applyAlignment="1">
      <alignment horizontal="right" wrapText="1"/>
    </xf>
    <xf numFmtId="2" fontId="6" fillId="0" borderId="3" xfId="1" applyNumberFormat="1" applyFont="1" applyFill="1" applyBorder="1" applyAlignment="1">
      <alignment horizontal="right"/>
    </xf>
    <xf numFmtId="2" fontId="8" fillId="0" borderId="1" xfId="4" applyNumberFormat="1" applyFont="1" applyFill="1" applyBorder="1" applyAlignment="1">
      <alignment horizontal="right"/>
    </xf>
    <xf numFmtId="0" fontId="8" fillId="0" borderId="6" xfId="3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right" vertical="center" wrapText="1"/>
    </xf>
    <xf numFmtId="0" fontId="9" fillId="0" borderId="9" xfId="1" applyFont="1" applyFill="1" applyBorder="1" applyAlignment="1">
      <alignment horizontal="right" wrapText="1"/>
    </xf>
    <xf numFmtId="0" fontId="6" fillId="0" borderId="9" xfId="5" applyFont="1" applyBorder="1" applyAlignment="1">
      <alignment wrapText="1"/>
    </xf>
    <xf numFmtId="2" fontId="9" fillId="0" borderId="0" xfId="0" applyNumberFormat="1" applyFont="1" applyFill="1" applyAlignment="1">
      <alignment horizontal="right" vertical="center"/>
    </xf>
    <xf numFmtId="49" fontId="13" fillId="2" borderId="0" xfId="0" applyNumberFormat="1" applyFont="1" applyFill="1" applyAlignment="1">
      <alignment horizontal="left" vertical="top" wrapText="1"/>
    </xf>
    <xf numFmtId="0" fontId="10" fillId="2" borderId="0" xfId="0" applyFont="1" applyFill="1" applyAlignment="1">
      <alignment horizontal="right" wrapText="1"/>
    </xf>
    <xf numFmtId="0" fontId="25" fillId="2" borderId="0" xfId="0" applyFont="1" applyFill="1" applyBorder="1" applyAlignment="1">
      <alignment horizontal="center" vertical="center" wrapText="1"/>
    </xf>
    <xf numFmtId="2" fontId="6" fillId="0" borderId="0" xfId="1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2" fontId="13" fillId="0" borderId="0" xfId="1" applyNumberFormat="1" applyFont="1" applyFill="1" applyAlignment="1">
      <alignment horizontal="left" wrapText="1"/>
    </xf>
    <xf numFmtId="0" fontId="22" fillId="0" borderId="0" xfId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2" fontId="8" fillId="0" borderId="4" xfId="1" applyNumberFormat="1" applyFont="1" applyFill="1" applyBorder="1" applyAlignment="1">
      <alignment horizontal="center" vertical="center" wrapText="1"/>
    </xf>
    <xf numFmtId="49" fontId="8" fillId="0" borderId="3" xfId="5" applyNumberFormat="1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49" fontId="8" fillId="0" borderId="3" xfId="5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0" xfId="5" applyFont="1" applyBorder="1" applyAlignment="1">
      <alignment horizontal="center" wrapText="1"/>
    </xf>
    <xf numFmtId="0" fontId="5" fillId="0" borderId="0" xfId="18" applyFont="1" applyAlignment="1">
      <alignment wrapText="1"/>
    </xf>
    <xf numFmtId="0" fontId="5" fillId="0" borderId="0" xfId="18" applyAlignment="1">
      <alignment wrapText="1"/>
    </xf>
    <xf numFmtId="0" fontId="0" fillId="0" borderId="0" xfId="0" applyAlignment="1">
      <alignment wrapText="1"/>
    </xf>
    <xf numFmtId="0" fontId="8" fillId="0" borderId="0" xfId="5" applyFont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30" fillId="0" borderId="0" xfId="0" applyFont="1" applyFill="1" applyAlignment="1">
      <alignment horizontal="left" wrapText="1"/>
    </xf>
    <xf numFmtId="49" fontId="8" fillId="0" borderId="2" xfId="5" applyNumberFormat="1" applyFont="1" applyFill="1" applyBorder="1" applyAlignment="1">
      <alignment horizontal="center" wrapText="1"/>
    </xf>
    <xf numFmtId="49" fontId="8" fillId="0" borderId="2" xfId="5" applyNumberFormat="1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</cellXfs>
  <cellStyles count="144">
    <cellStyle name="Excel Built-in Normal" xfId="11"/>
    <cellStyle name="Гиперссылка 2" xfId="12"/>
    <cellStyle name="Обычный" xfId="0" builtinId="0"/>
    <cellStyle name="Обычный 10" xfId="3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"/>
    <cellStyle name="Обычный 17" xfId="18"/>
    <cellStyle name="Обычный 18" xfId="19"/>
    <cellStyle name="Обычный 18 2" xfId="2"/>
    <cellStyle name="Обычный 18 2 2" xfId="20"/>
    <cellStyle name="Обычный 18 2 2 2" xfId="6"/>
    <cellStyle name="Обычный 18 2 2 2 2" xfId="141"/>
    <cellStyle name="Обычный 18 2 3" xfId="142"/>
    <cellStyle name="Обычный 18 3" xfId="21"/>
    <cellStyle name="Обычный 18 3 2" xfId="143"/>
    <cellStyle name="Обычный 18 4" xfId="22"/>
    <cellStyle name="Обычный 19" xfId="23"/>
    <cellStyle name="Обычный 2" xfId="8"/>
    <cellStyle name="Обычный 2 10" xfId="24"/>
    <cellStyle name="Обычный 2 11" xfId="25"/>
    <cellStyle name="Обычный 2 12" xfId="26"/>
    <cellStyle name="Обычный 2 13" xfId="27"/>
    <cellStyle name="Обычный 2 14" xfId="28"/>
    <cellStyle name="Обычный 2 15" xfId="29"/>
    <cellStyle name="Обычный 2 16" xfId="30"/>
    <cellStyle name="Обычный 2 17" xfId="31"/>
    <cellStyle name="Обычный 2 18" xfId="32"/>
    <cellStyle name="Обычный 2 19" xfId="33"/>
    <cellStyle name="Обычный 2 2" xfId="34"/>
    <cellStyle name="Обычный 2 2 2" xfId="9"/>
    <cellStyle name="Обычный 2 20" xfId="35"/>
    <cellStyle name="Обычный 2 21" xfId="36"/>
    <cellStyle name="Обычный 2 22" xfId="37"/>
    <cellStyle name="Обычный 2 23" xfId="38"/>
    <cellStyle name="Обычный 2 24" xfId="39"/>
    <cellStyle name="Обычный 2 25" xfId="40"/>
    <cellStyle name="Обычный 2 26" xfId="41"/>
    <cellStyle name="Обычный 2 27" xfId="42"/>
    <cellStyle name="Обычный 2 28" xfId="43"/>
    <cellStyle name="Обычный 2 29" xfId="44"/>
    <cellStyle name="Обычный 2 3" xfId="45"/>
    <cellStyle name="Обычный 2 30" xfId="46"/>
    <cellStyle name="Обычный 2 31" xfId="47"/>
    <cellStyle name="Обычный 2 4" xfId="48"/>
    <cellStyle name="Обычный 2 5" xfId="49"/>
    <cellStyle name="Обычный 2 6" xfId="50"/>
    <cellStyle name="Обычный 2 7" xfId="51"/>
    <cellStyle name="Обычный 2 8" xfId="52"/>
    <cellStyle name="Обычный 2 9" xfId="53"/>
    <cellStyle name="Обычный 20" xfId="54"/>
    <cellStyle name="Обычный 21" xfId="55"/>
    <cellStyle name="Обычный 22" xfId="56"/>
    <cellStyle name="Обычный 23" xfId="57"/>
    <cellStyle name="Обычный 24" xfId="58"/>
    <cellStyle name="Обычный 3" xfId="59"/>
    <cellStyle name="Обычный 3 10" xfId="60"/>
    <cellStyle name="Обычный 3 11" xfId="61"/>
    <cellStyle name="Обычный 3 12" xfId="62"/>
    <cellStyle name="Обычный 3 13" xfId="63"/>
    <cellStyle name="Обычный 3 14" xfId="64"/>
    <cellStyle name="Обычный 3 15" xfId="65"/>
    <cellStyle name="Обычный 3 16" xfId="66"/>
    <cellStyle name="Обычный 3 17" xfId="67"/>
    <cellStyle name="Обычный 3 18" xfId="68"/>
    <cellStyle name="Обычный 3 19" xfId="69"/>
    <cellStyle name="Обычный 3 2" xfId="70"/>
    <cellStyle name="Обычный 3 2 2" xfId="71"/>
    <cellStyle name="Обычный 3 20" xfId="72"/>
    <cellStyle name="Обычный 3 21" xfId="73"/>
    <cellStyle name="Обычный 3 22" xfId="74"/>
    <cellStyle name="Обычный 3 23" xfId="75"/>
    <cellStyle name="Обычный 3 24" xfId="76"/>
    <cellStyle name="Обычный 3 25" xfId="77"/>
    <cellStyle name="Обычный 3 26" xfId="78"/>
    <cellStyle name="Обычный 3 27" xfId="79"/>
    <cellStyle name="Обычный 3 28" xfId="80"/>
    <cellStyle name="Обычный 3 29" xfId="81"/>
    <cellStyle name="Обычный 3 3" xfId="82"/>
    <cellStyle name="Обычный 3 30" xfId="83"/>
    <cellStyle name="Обычный 3 31" xfId="4"/>
    <cellStyle name="Обычный 3 32" xfId="84"/>
    <cellStyle name="Обычный 3 33" xfId="85"/>
    <cellStyle name="Обычный 3 34" xfId="140"/>
    <cellStyle name="Обычный 3 4" xfId="86"/>
    <cellStyle name="Обычный 3 5" xfId="87"/>
    <cellStyle name="Обычный 3 6" xfId="88"/>
    <cellStyle name="Обычный 3 7" xfId="89"/>
    <cellStyle name="Обычный 3 8" xfId="90"/>
    <cellStyle name="Обычный 3 9" xfId="91"/>
    <cellStyle name="Обычный 4" xfId="92"/>
    <cellStyle name="Обычный 4 10" xfId="93"/>
    <cellStyle name="Обычный 4 11" xfId="94"/>
    <cellStyle name="Обычный 4 12" xfId="95"/>
    <cellStyle name="Обычный 4 13" xfId="96"/>
    <cellStyle name="Обычный 4 14" xfId="97"/>
    <cellStyle name="Обычный 4 15" xfId="98"/>
    <cellStyle name="Обычный 4 16" xfId="99"/>
    <cellStyle name="Обычный 4 17" xfId="100"/>
    <cellStyle name="Обычный 4 18" xfId="101"/>
    <cellStyle name="Обычный 4 19" xfId="102"/>
    <cellStyle name="Обычный 4 2" xfId="103"/>
    <cellStyle name="Обычный 4 20" xfId="104"/>
    <cellStyle name="Обычный 4 21" xfId="105"/>
    <cellStyle name="Обычный 4 22" xfId="106"/>
    <cellStyle name="Обычный 4 23" xfId="107"/>
    <cellStyle name="Обычный 4 24" xfId="108"/>
    <cellStyle name="Обычный 4 25" xfId="109"/>
    <cellStyle name="Обычный 4 26" xfId="110"/>
    <cellStyle name="Обычный 4 27" xfId="111"/>
    <cellStyle name="Обычный 4 28" xfId="112"/>
    <cellStyle name="Обычный 4 29" xfId="113"/>
    <cellStyle name="Обычный 4 3" xfId="114"/>
    <cellStyle name="Обычный 4 30" xfId="115"/>
    <cellStyle name="Обычный 4 31" xfId="116"/>
    <cellStyle name="Обычный 4 4" xfId="117"/>
    <cellStyle name="Обычный 4 5" xfId="118"/>
    <cellStyle name="Обычный 4 6" xfId="119"/>
    <cellStyle name="Обычный 4 7" xfId="120"/>
    <cellStyle name="Обычный 4 8" xfId="121"/>
    <cellStyle name="Обычный 4 9" xfId="122"/>
    <cellStyle name="Обычный 5" xfId="123"/>
    <cellStyle name="Обычный 5 2" xfId="124"/>
    <cellStyle name="Обычный 5 3" xfId="125"/>
    <cellStyle name="Обычный 6" xfId="126"/>
    <cellStyle name="Обычный 7" xfId="127"/>
    <cellStyle name="Обычный 8" xfId="128"/>
    <cellStyle name="Обычный 9" xfId="129"/>
    <cellStyle name="Обычный_прил 7,9-2009-2010 нов классиф." xfId="7"/>
    <cellStyle name="Обычный_прилож 8,10 -2008г." xfId="5"/>
    <cellStyle name="Процентный 2" xfId="130"/>
    <cellStyle name="Тысячи [0]_перечис.11" xfId="131"/>
    <cellStyle name="Тысячи_перечис.11" xfId="132"/>
    <cellStyle name="Финансовый 13" xfId="133"/>
    <cellStyle name="Финансовый 2" xfId="134"/>
    <cellStyle name="Финансовый 3" xfId="135"/>
    <cellStyle name="Финансовый 3 2" xfId="10"/>
    <cellStyle name="Финансовый 3 3" xfId="136"/>
    <cellStyle name="Финансовый 4" xfId="137"/>
    <cellStyle name="Финансовый 5" xfId="138"/>
    <cellStyle name="Финансовый 9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\&#1044;&#1083;&#1103;%20&#1086;&#1073;&#1084;&#1077;&#1085;&#1072;%20&#1085;&#1072;%20&#1087;&#1088;&#1086;&#1077;&#1082;&#1090;%20&#1073;&#1102;&#1076;&#1078;&#1077;&#1090;&#1072;%202016%20&#1075;\&#1073;&#1102;&#1076;&#1078;&#1077;&#1090;%20&#1052;&#1054;%20&#1085;&#1072;%202016&#1075;%201%20&#1095;&#1090;&#1077;&#1085;&#1080;&#1077;,%20&#1090;&#1077;&#1082;&#1089;&#1090;%20&#1080;%20&#1087;&#1088;&#1080;&#1083;&#1086;&#1078;&#1077;&#1085;&#1080;&#1077;\&#1055;&#1088;&#1080;&#1083;&#1086;&#1078;&#1077;&#1085;&#1080;&#1103;%20%202016&#1075;%20&#1088;&#1072;&#1089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публич."/>
      <sheetName val="прил 8 разд подр 2016"/>
      <sheetName val="прил 10 2016"/>
      <sheetName val="прил 7 МП"/>
      <sheetName val="прил 9 Пр, КЦСР,КВР "/>
      <sheetName val="11БИ"/>
      <sheetName val="прил 12ДФ "/>
      <sheetName val="прил 13 МБТ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zoomScale="60" zoomScaleNormal="100" workbookViewId="0">
      <selection activeCell="B9" sqref="B9"/>
    </sheetView>
  </sheetViews>
  <sheetFormatPr defaultRowHeight="15" x14ac:dyDescent="0.25"/>
  <cols>
    <col min="1" max="1" width="13" style="49" customWidth="1"/>
    <col min="2" max="2" width="70.42578125" style="50" customWidth="1"/>
    <col min="3" max="4" width="27.140625" style="50" hidden="1" customWidth="1"/>
    <col min="5" max="5" width="19" style="49" hidden="1" customWidth="1"/>
    <col min="6" max="6" width="19" style="49" customWidth="1"/>
    <col min="7" max="7" width="19.85546875" style="48" customWidth="1"/>
  </cols>
  <sheetData>
    <row r="1" spans="1:7" ht="30.75" customHeight="1" x14ac:dyDescent="0.25">
      <c r="A1" s="64"/>
      <c r="B1" s="49"/>
      <c r="C1" s="49"/>
      <c r="D1" s="49"/>
      <c r="E1" s="129" t="s">
        <v>508</v>
      </c>
      <c r="F1" s="129"/>
      <c r="G1" s="129"/>
    </row>
    <row r="2" spans="1:7" ht="40.5" customHeight="1" x14ac:dyDescent="0.25">
      <c r="A2" s="64"/>
      <c r="B2" s="130"/>
      <c r="C2" s="130"/>
      <c r="D2" s="130"/>
      <c r="E2" s="129"/>
      <c r="F2" s="129"/>
      <c r="G2" s="129"/>
    </row>
    <row r="3" spans="1:7" ht="97.5" customHeight="1" x14ac:dyDescent="0.25">
      <c r="A3" s="131" t="s">
        <v>517</v>
      </c>
      <c r="B3" s="131"/>
      <c r="C3" s="131"/>
      <c r="D3" s="131"/>
      <c r="E3" s="131"/>
      <c r="F3" s="131"/>
      <c r="G3" s="131"/>
    </row>
    <row r="4" spans="1:7" ht="18.75" x14ac:dyDescent="0.3">
      <c r="A4" s="63"/>
      <c r="B4" s="62"/>
      <c r="C4" s="62"/>
      <c r="D4" s="62"/>
      <c r="E4" s="55"/>
      <c r="F4" s="55"/>
      <c r="G4" s="125" t="s">
        <v>228</v>
      </c>
    </row>
    <row r="5" spans="1:7" ht="37.5" x14ac:dyDescent="0.25">
      <c r="A5" s="61" t="s">
        <v>292</v>
      </c>
      <c r="B5" s="61" t="s">
        <v>291</v>
      </c>
      <c r="C5" s="61" t="s">
        <v>305</v>
      </c>
      <c r="D5" s="61" t="s">
        <v>304</v>
      </c>
      <c r="E5" s="75" t="s">
        <v>224</v>
      </c>
      <c r="F5" s="75" t="s">
        <v>359</v>
      </c>
      <c r="G5" s="124" t="s">
        <v>360</v>
      </c>
    </row>
    <row r="6" spans="1:7" ht="48.75" customHeight="1" x14ac:dyDescent="0.25">
      <c r="A6" s="59" t="s">
        <v>15</v>
      </c>
      <c r="B6" s="81" t="s">
        <v>306</v>
      </c>
      <c r="C6" s="76">
        <v>22821.8</v>
      </c>
      <c r="D6" s="76">
        <v>45636.35</v>
      </c>
      <c r="E6" s="57">
        <f>'прил14   КЦСР,КВР'!D300</f>
        <v>16679.45</v>
      </c>
      <c r="F6" s="57">
        <f>'прил14   КЦСР,КВР'!E300</f>
        <v>3941.9000000000015</v>
      </c>
      <c r="G6" s="57">
        <f>'прил14   КЦСР,КВР'!F300</f>
        <v>20621.349999999999</v>
      </c>
    </row>
    <row r="7" spans="1:7" ht="42.75" customHeight="1" x14ac:dyDescent="0.25">
      <c r="A7" s="59" t="s">
        <v>27</v>
      </c>
      <c r="B7" s="81" t="s">
        <v>307</v>
      </c>
      <c r="C7" s="76">
        <v>314247.26</v>
      </c>
      <c r="D7" s="76">
        <v>332650.03999999998</v>
      </c>
      <c r="E7" s="57">
        <f>'прил14   КЦСР,КВР'!D306</f>
        <v>285216.77999999997</v>
      </c>
      <c r="F7" s="57">
        <f>'прил14   КЦСР,КВР'!E306</f>
        <v>18022.36</v>
      </c>
      <c r="G7" s="57">
        <f>'прил14   КЦСР,КВР'!F306</f>
        <v>303239.14</v>
      </c>
    </row>
    <row r="8" spans="1:7" ht="57.75" customHeight="1" x14ac:dyDescent="0.25">
      <c r="A8" s="59" t="s">
        <v>6</v>
      </c>
      <c r="B8" s="82" t="s">
        <v>308</v>
      </c>
      <c r="C8" s="76">
        <v>40640.9</v>
      </c>
      <c r="D8" s="76">
        <v>41763.18</v>
      </c>
      <c r="E8" s="57">
        <f>'прил14   КЦСР,КВР'!D310</f>
        <v>40910.411999999997</v>
      </c>
      <c r="F8" s="57">
        <f>'прил14   КЦСР,КВР'!E310</f>
        <v>987.37800000000016</v>
      </c>
      <c r="G8" s="57">
        <f>'прил14   КЦСР,КВР'!F310</f>
        <v>41897.79</v>
      </c>
    </row>
    <row r="9" spans="1:7" ht="63.75" customHeight="1" x14ac:dyDescent="0.25">
      <c r="A9" s="59" t="s">
        <v>59</v>
      </c>
      <c r="B9" s="81" t="s">
        <v>309</v>
      </c>
      <c r="C9" s="76">
        <v>8265.06</v>
      </c>
      <c r="D9" s="76">
        <v>18483.02</v>
      </c>
      <c r="E9" s="89">
        <f>'прил14   КЦСР,КВР'!D314</f>
        <v>9183.6280000000006</v>
      </c>
      <c r="F9" s="89">
        <f>'прил14   КЦСР,КВР'!E314</f>
        <v>3475.1</v>
      </c>
      <c r="G9" s="89">
        <f>'прил14   КЦСР,КВР'!F314</f>
        <v>12658.727999999999</v>
      </c>
    </row>
    <row r="10" spans="1:7" ht="50.25" customHeight="1" x14ac:dyDescent="0.3">
      <c r="A10" s="59" t="s">
        <v>36</v>
      </c>
      <c r="B10" s="81" t="s">
        <v>339</v>
      </c>
      <c r="C10" s="77"/>
      <c r="D10" s="77"/>
      <c r="E10" s="57">
        <f>'прил14   КЦСР,КВР'!D316</f>
        <v>36</v>
      </c>
      <c r="F10" s="57">
        <f>'прил14   КЦСР,КВР'!E316</f>
        <v>0</v>
      </c>
      <c r="G10" s="57">
        <f>'прил14   КЦСР,КВР'!F316</f>
        <v>36</v>
      </c>
    </row>
    <row r="11" spans="1:7" ht="18.75" x14ac:dyDescent="0.3">
      <c r="A11" s="59">
        <v>99</v>
      </c>
      <c r="B11" s="58" t="s">
        <v>507</v>
      </c>
      <c r="C11" s="77"/>
      <c r="D11" s="77"/>
      <c r="E11" s="56">
        <f>'прил14   КЦСР,КВР'!D318</f>
        <v>4407.16</v>
      </c>
      <c r="F11" s="56">
        <f>'прил14   КЦСР,КВР'!E318</f>
        <v>9139.66</v>
      </c>
      <c r="G11" s="56">
        <f>'прил14   КЦСР,КВР'!F318</f>
        <v>13546.82</v>
      </c>
    </row>
    <row r="12" spans="1:7" ht="18.75" x14ac:dyDescent="0.3">
      <c r="A12" s="59">
        <v>99</v>
      </c>
      <c r="B12" s="60" t="s">
        <v>293</v>
      </c>
      <c r="C12" s="78"/>
      <c r="D12" s="78"/>
      <c r="E12" s="56">
        <f>'прил14   КЦСР,КВР'!D319</f>
        <v>4906.99</v>
      </c>
      <c r="F12" s="56">
        <f>'прил14   КЦСР,КВР'!E319</f>
        <v>-4906.99</v>
      </c>
      <c r="G12" s="56">
        <f>'прил14   КЦСР,КВР'!F319</f>
        <v>0</v>
      </c>
    </row>
    <row r="13" spans="1:7" ht="46.5" customHeight="1" x14ac:dyDescent="0.25">
      <c r="A13" s="54"/>
      <c r="B13" s="53" t="s">
        <v>290</v>
      </c>
      <c r="C13" s="80">
        <f>SUM(C6:C12)</f>
        <v>385975.02</v>
      </c>
      <c r="D13" s="80">
        <f>SUM(D6:D12)</f>
        <v>438532.58999999997</v>
      </c>
      <c r="E13" s="52">
        <f>SUM(E6:E12)</f>
        <v>361340.42</v>
      </c>
      <c r="F13" s="52">
        <f t="shared" ref="F13:G13" si="0">SUM(F6:F12)</f>
        <v>30659.408000000003</v>
      </c>
      <c r="G13" s="52">
        <f t="shared" si="0"/>
        <v>391999.82799999998</v>
      </c>
    </row>
    <row r="14" spans="1:7" x14ac:dyDescent="0.25">
      <c r="C14" s="79"/>
      <c r="D14" s="79"/>
      <c r="E14" s="50"/>
      <c r="F14" s="50"/>
      <c r="G14" s="50"/>
    </row>
    <row r="18" spans="1:6" ht="18.75" x14ac:dyDescent="0.25">
      <c r="B18" s="51"/>
      <c r="C18" s="51"/>
      <c r="D18" s="51"/>
    </row>
    <row r="32" spans="1:6" x14ac:dyDescent="0.25">
      <c r="A32" s="48"/>
      <c r="B32" s="48"/>
      <c r="C32" s="48"/>
      <c r="D32" s="48"/>
      <c r="E32" s="48"/>
      <c r="F32" s="48"/>
    </row>
    <row r="33" spans="1:6" x14ac:dyDescent="0.25">
      <c r="A33" s="48"/>
      <c r="B33" s="48"/>
      <c r="C33" s="48"/>
      <c r="D33" s="48"/>
      <c r="E33" s="48"/>
      <c r="F33" s="48"/>
    </row>
  </sheetData>
  <mergeCells count="3">
    <mergeCell ref="E1:G2"/>
    <mergeCell ref="B2:D2"/>
    <mergeCell ref="A3:G3"/>
  </mergeCells>
  <pageMargins left="0.70866141732283472" right="0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1"/>
  <sheetViews>
    <sheetView tabSelected="1" view="pageBreakPreview" topLeftCell="A270" zoomScaleNormal="100" zoomScaleSheetLayoutView="100" workbookViewId="0">
      <selection activeCell="A213" sqref="A213"/>
    </sheetView>
  </sheetViews>
  <sheetFormatPr defaultRowHeight="12.75" x14ac:dyDescent="0.2"/>
  <cols>
    <col min="1" max="1" width="62" style="34" customWidth="1"/>
    <col min="2" max="2" width="15.5703125" style="33" customWidth="1"/>
    <col min="3" max="3" width="7.5703125" style="33" customWidth="1"/>
    <col min="4" max="4" width="13.7109375" style="87" hidden="1" customWidth="1"/>
    <col min="5" max="5" width="11.140625" style="87" customWidth="1"/>
    <col min="6" max="6" width="13.7109375" style="87" customWidth="1"/>
    <col min="7" max="16384" width="9.140625" style="33"/>
  </cols>
  <sheetData>
    <row r="1" spans="1:6" ht="15" x14ac:dyDescent="0.25">
      <c r="B1" s="47"/>
      <c r="C1" s="47"/>
      <c r="D1" s="83" t="s">
        <v>509</v>
      </c>
      <c r="E1" s="132" t="s">
        <v>509</v>
      </c>
      <c r="F1" s="133"/>
    </row>
    <row r="2" spans="1:6" s="46" customFormat="1" ht="45" customHeight="1" x14ac:dyDescent="0.2">
      <c r="A2" s="72"/>
      <c r="B2" s="71"/>
      <c r="C2" s="73"/>
      <c r="D2" s="134" t="s">
        <v>510</v>
      </c>
      <c r="E2" s="134"/>
      <c r="F2" s="134"/>
    </row>
    <row r="3" spans="1:6" s="46" customFormat="1" ht="63.75" customHeight="1" x14ac:dyDescent="0.2">
      <c r="A3" s="135" t="s">
        <v>518</v>
      </c>
      <c r="B3" s="136"/>
      <c r="C3" s="136"/>
      <c r="D3" s="136"/>
      <c r="E3" s="136"/>
      <c r="F3" s="136"/>
    </row>
    <row r="4" spans="1:6" ht="12.75" customHeight="1" x14ac:dyDescent="0.2">
      <c r="D4" s="84"/>
      <c r="E4" s="84"/>
      <c r="F4" s="126" t="s">
        <v>519</v>
      </c>
    </row>
    <row r="5" spans="1:6" s="41" customFormat="1" ht="23.25" customHeight="1" x14ac:dyDescent="0.2">
      <c r="A5" s="162" t="s">
        <v>289</v>
      </c>
      <c r="B5" s="163" t="s">
        <v>514</v>
      </c>
      <c r="C5" s="164"/>
      <c r="D5" s="165" t="s">
        <v>224</v>
      </c>
      <c r="E5" s="165" t="s">
        <v>357</v>
      </c>
      <c r="F5" s="165" t="s">
        <v>358</v>
      </c>
    </row>
    <row r="6" spans="1:6" s="41" customFormat="1" ht="25.5" customHeight="1" x14ac:dyDescent="0.2">
      <c r="A6" s="162"/>
      <c r="B6" s="45" t="s">
        <v>225</v>
      </c>
      <c r="C6" s="45" t="s">
        <v>286</v>
      </c>
      <c r="D6" s="166"/>
      <c r="E6" s="166"/>
      <c r="F6" s="166"/>
    </row>
    <row r="7" spans="1:6" s="42" customFormat="1" ht="11.25" customHeight="1" x14ac:dyDescent="0.25">
      <c r="A7" s="44">
        <v>1</v>
      </c>
      <c r="B7" s="44">
        <f>A7+1</f>
        <v>2</v>
      </c>
      <c r="C7" s="44">
        <f t="shared" ref="C7:F7" si="0">B7+1</f>
        <v>3</v>
      </c>
      <c r="D7" s="44">
        <f t="shared" si="0"/>
        <v>4</v>
      </c>
      <c r="E7" s="44">
        <f>C7+1</f>
        <v>4</v>
      </c>
      <c r="F7" s="44">
        <f t="shared" si="0"/>
        <v>5</v>
      </c>
    </row>
    <row r="8" spans="1:6" ht="48" x14ac:dyDescent="0.2">
      <c r="A8" s="5" t="s">
        <v>385</v>
      </c>
      <c r="B8" s="4" t="s">
        <v>209</v>
      </c>
      <c r="C8" s="4"/>
      <c r="D8" s="100">
        <f>D9</f>
        <v>12375.61</v>
      </c>
      <c r="E8" s="113">
        <f t="shared" ref="E8:F8" si="1">E9</f>
        <v>255.60000000000002</v>
      </c>
      <c r="F8" s="113">
        <f t="shared" si="1"/>
        <v>12631.210000000001</v>
      </c>
    </row>
    <row r="9" spans="1:6" ht="24" x14ac:dyDescent="0.2">
      <c r="A9" s="5" t="s">
        <v>384</v>
      </c>
      <c r="B9" s="4" t="s">
        <v>386</v>
      </c>
      <c r="C9" s="4"/>
      <c r="D9" s="100">
        <f>D10+D12</f>
        <v>12375.61</v>
      </c>
      <c r="E9" s="113">
        <f t="shared" ref="E9:F9" si="2">E10+E12</f>
        <v>255.60000000000002</v>
      </c>
      <c r="F9" s="113">
        <f t="shared" si="2"/>
        <v>12631.210000000001</v>
      </c>
    </row>
    <row r="10" spans="1:6" ht="24" x14ac:dyDescent="0.2">
      <c r="A10" s="5" t="s">
        <v>208</v>
      </c>
      <c r="B10" s="4" t="s">
        <v>207</v>
      </c>
      <c r="C10" s="4"/>
      <c r="D10" s="100">
        <f t="shared" ref="D10:F10" si="3">D11</f>
        <v>10080.040000000001</v>
      </c>
      <c r="E10" s="113">
        <f t="shared" si="3"/>
        <v>1027.18</v>
      </c>
      <c r="F10" s="113">
        <f t="shared" si="3"/>
        <v>11107.220000000001</v>
      </c>
    </row>
    <row r="11" spans="1:6" ht="36" x14ac:dyDescent="0.2">
      <c r="A11" s="5" t="s">
        <v>38</v>
      </c>
      <c r="B11" s="4" t="s">
        <v>207</v>
      </c>
      <c r="C11" s="4" t="s">
        <v>34</v>
      </c>
      <c r="D11" s="100">
        <f t="shared" ref="D11" si="4">9880.04+200</f>
        <v>10080.040000000001</v>
      </c>
      <c r="E11" s="113">
        <v>1027.18</v>
      </c>
      <c r="F11" s="86">
        <f>D11+E11</f>
        <v>11107.220000000001</v>
      </c>
    </row>
    <row r="12" spans="1:6" x14ac:dyDescent="0.2">
      <c r="A12" s="5" t="s">
        <v>206</v>
      </c>
      <c r="B12" s="4" t="s">
        <v>205</v>
      </c>
      <c r="C12" s="4"/>
      <c r="D12" s="100">
        <f t="shared" ref="D12:F12" si="5">D13+D14</f>
        <v>2295.5699999999997</v>
      </c>
      <c r="E12" s="113">
        <f t="shared" si="5"/>
        <v>-771.58</v>
      </c>
      <c r="F12" s="113">
        <f t="shared" si="5"/>
        <v>1523.9899999999998</v>
      </c>
    </row>
    <row r="13" spans="1:6" ht="24" x14ac:dyDescent="0.2">
      <c r="A13" s="5" t="s">
        <v>47</v>
      </c>
      <c r="B13" s="4" t="s">
        <v>205</v>
      </c>
      <c r="C13" s="4" t="s">
        <v>51</v>
      </c>
      <c r="D13" s="100">
        <f>445.22+100.45+30+40.2+900+10+96.6+91.65+21.08+199.8+50+8+43.02+70+61.2+40+58.5+396+245+50-1000</f>
        <v>1956.7199999999998</v>
      </c>
      <c r="E13" s="113">
        <f>-478.7-36+14</f>
        <v>-500.70000000000005</v>
      </c>
      <c r="F13" s="86">
        <f>D13+E13</f>
        <v>1456.0199999999998</v>
      </c>
    </row>
    <row r="14" spans="1:6" ht="24" x14ac:dyDescent="0.2">
      <c r="A14" s="5" t="s">
        <v>80</v>
      </c>
      <c r="B14" s="4" t="s">
        <v>205</v>
      </c>
      <c r="C14" s="4" t="s">
        <v>94</v>
      </c>
      <c r="D14" s="100">
        <v>338.85</v>
      </c>
      <c r="E14" s="113">
        <v>-270.88</v>
      </c>
      <c r="F14" s="86">
        <f>D14+E14</f>
        <v>67.970000000000027</v>
      </c>
    </row>
    <row r="15" spans="1:6" ht="36" x14ac:dyDescent="0.2">
      <c r="A15" s="5" t="s">
        <v>396</v>
      </c>
      <c r="B15" s="4" t="s">
        <v>66</v>
      </c>
      <c r="C15" s="4"/>
      <c r="D15" s="97">
        <f>D16+D24</f>
        <v>1697.6</v>
      </c>
      <c r="E15" s="114">
        <f t="shared" ref="E15:F15" si="6">E16+E24</f>
        <v>4431.0300000000007</v>
      </c>
      <c r="F15" s="114">
        <f t="shared" si="6"/>
        <v>6128.63</v>
      </c>
    </row>
    <row r="16" spans="1:6" ht="24" x14ac:dyDescent="0.2">
      <c r="A16" s="5" t="s">
        <v>163</v>
      </c>
      <c r="B16" s="4" t="s">
        <v>416</v>
      </c>
      <c r="C16" s="4"/>
      <c r="D16" s="97">
        <f>D17+D20+D22</f>
        <v>1133.5999999999999</v>
      </c>
      <c r="E16" s="114">
        <f t="shared" ref="E16:F16" si="7">E17+E20+E22</f>
        <v>-497.9</v>
      </c>
      <c r="F16" s="114">
        <f t="shared" si="7"/>
        <v>635.70000000000005</v>
      </c>
    </row>
    <row r="17" spans="1:6" x14ac:dyDescent="0.2">
      <c r="A17" s="5" t="s">
        <v>417</v>
      </c>
      <c r="B17" s="4" t="s">
        <v>162</v>
      </c>
      <c r="C17" s="4"/>
      <c r="D17" s="97">
        <f>D18+D19</f>
        <v>300</v>
      </c>
      <c r="E17" s="114">
        <f t="shared" ref="E17:F17" si="8">E18+E19</f>
        <v>-260</v>
      </c>
      <c r="F17" s="114">
        <f t="shared" si="8"/>
        <v>40</v>
      </c>
    </row>
    <row r="18" spans="1:6" ht="24" x14ac:dyDescent="0.2">
      <c r="A18" s="5" t="s">
        <v>47</v>
      </c>
      <c r="B18" s="4" t="s">
        <v>162</v>
      </c>
      <c r="C18" s="4">
        <v>200</v>
      </c>
      <c r="D18" s="97">
        <v>150</v>
      </c>
      <c r="E18" s="114">
        <v>-110</v>
      </c>
      <c r="F18" s="86">
        <f>D18+E18</f>
        <v>40</v>
      </c>
    </row>
    <row r="19" spans="1:6" ht="24" x14ac:dyDescent="0.2">
      <c r="A19" s="5" t="s">
        <v>80</v>
      </c>
      <c r="B19" s="4" t="s">
        <v>162</v>
      </c>
      <c r="C19" s="4" t="s">
        <v>94</v>
      </c>
      <c r="D19" s="97">
        <v>150</v>
      </c>
      <c r="E19" s="114">
        <v>-150</v>
      </c>
      <c r="F19" s="86">
        <f>D19+E19</f>
        <v>0</v>
      </c>
    </row>
    <row r="20" spans="1:6" ht="60" x14ac:dyDescent="0.2">
      <c r="A20" s="5" t="s">
        <v>310</v>
      </c>
      <c r="B20" s="4" t="s">
        <v>161</v>
      </c>
      <c r="C20" s="4"/>
      <c r="D20" s="97">
        <f t="shared" ref="D20:F20" si="9">D21</f>
        <v>431</v>
      </c>
      <c r="E20" s="114">
        <f t="shared" si="9"/>
        <v>-239.2</v>
      </c>
      <c r="F20" s="114">
        <f t="shared" si="9"/>
        <v>191.8</v>
      </c>
    </row>
    <row r="21" spans="1:6" ht="24" x14ac:dyDescent="0.2">
      <c r="A21" s="5" t="s">
        <v>47</v>
      </c>
      <c r="B21" s="4" t="s">
        <v>161</v>
      </c>
      <c r="C21" s="4" t="s">
        <v>51</v>
      </c>
      <c r="D21" s="97">
        <v>431</v>
      </c>
      <c r="E21" s="114">
        <v>-239.2</v>
      </c>
      <c r="F21" s="86">
        <f>D21+E21</f>
        <v>191.8</v>
      </c>
    </row>
    <row r="22" spans="1:6" ht="24" x14ac:dyDescent="0.2">
      <c r="A22" s="5" t="s">
        <v>311</v>
      </c>
      <c r="B22" s="4" t="s">
        <v>160</v>
      </c>
      <c r="C22" s="4"/>
      <c r="D22" s="97">
        <f t="shared" ref="D22:F22" si="10">D23</f>
        <v>402.6</v>
      </c>
      <c r="E22" s="114">
        <f t="shared" si="10"/>
        <v>1.3</v>
      </c>
      <c r="F22" s="114">
        <f t="shared" si="10"/>
        <v>403.90000000000003</v>
      </c>
    </row>
    <row r="23" spans="1:6" ht="24" x14ac:dyDescent="0.2">
      <c r="A23" s="5" t="s">
        <v>47</v>
      </c>
      <c r="B23" s="4" t="s">
        <v>160</v>
      </c>
      <c r="C23" s="4" t="s">
        <v>51</v>
      </c>
      <c r="D23" s="97">
        <v>402.6</v>
      </c>
      <c r="E23" s="114">
        <v>1.3</v>
      </c>
      <c r="F23" s="86">
        <f>D23+E23</f>
        <v>403.90000000000003</v>
      </c>
    </row>
    <row r="24" spans="1:6" x14ac:dyDescent="0.2">
      <c r="A24" s="5" t="s">
        <v>128</v>
      </c>
      <c r="B24" s="4" t="s">
        <v>440</v>
      </c>
      <c r="C24" s="4"/>
      <c r="D24" s="97">
        <f>D25+D27+D29+D31</f>
        <v>564</v>
      </c>
      <c r="E24" s="114">
        <f t="shared" ref="E24:F24" si="11">E25+E27+E29+E31</f>
        <v>4928.93</v>
      </c>
      <c r="F24" s="114">
        <f t="shared" si="11"/>
        <v>5492.93</v>
      </c>
    </row>
    <row r="25" spans="1:6" x14ac:dyDescent="0.2">
      <c r="A25" s="5" t="s">
        <v>442</v>
      </c>
      <c r="B25" s="4" t="s">
        <v>441</v>
      </c>
      <c r="C25" s="4"/>
      <c r="D25" s="97">
        <f>D26</f>
        <v>0</v>
      </c>
      <c r="E25" s="114">
        <f t="shared" ref="E25:F25" si="12">E26</f>
        <v>0</v>
      </c>
      <c r="F25" s="114">
        <f t="shared" si="12"/>
        <v>0</v>
      </c>
    </row>
    <row r="26" spans="1:6" ht="24" x14ac:dyDescent="0.2">
      <c r="A26" s="5" t="s">
        <v>76</v>
      </c>
      <c r="B26" s="4" t="s">
        <v>441</v>
      </c>
      <c r="C26" s="4" t="s">
        <v>75</v>
      </c>
      <c r="D26" s="97"/>
      <c r="E26" s="114"/>
      <c r="F26" s="86">
        <f>D26+E26</f>
        <v>0</v>
      </c>
    </row>
    <row r="27" spans="1:6" ht="24" x14ac:dyDescent="0.2">
      <c r="A27" s="5" t="s">
        <v>443</v>
      </c>
      <c r="B27" s="4" t="s">
        <v>444</v>
      </c>
      <c r="C27" s="4"/>
      <c r="D27" s="95">
        <f t="shared" ref="D27:F27" si="13">D28</f>
        <v>0</v>
      </c>
      <c r="E27" s="115">
        <f t="shared" si="13"/>
        <v>2418.83</v>
      </c>
      <c r="F27" s="115">
        <f t="shared" si="13"/>
        <v>2418.83</v>
      </c>
    </row>
    <row r="28" spans="1:6" ht="24" x14ac:dyDescent="0.2">
      <c r="A28" s="5" t="s">
        <v>76</v>
      </c>
      <c r="B28" s="4" t="s">
        <v>444</v>
      </c>
      <c r="C28" s="4">
        <v>400</v>
      </c>
      <c r="D28" s="95"/>
      <c r="E28" s="115">
        <v>2418.83</v>
      </c>
      <c r="F28" s="86">
        <f>D28+E28</f>
        <v>2418.83</v>
      </c>
    </row>
    <row r="29" spans="1:6" ht="60" x14ac:dyDescent="0.2">
      <c r="A29" s="5" t="s">
        <v>151</v>
      </c>
      <c r="B29" s="4" t="s">
        <v>150</v>
      </c>
      <c r="C29" s="4"/>
      <c r="D29" s="95">
        <f t="shared" ref="D29:F29" si="14">D30</f>
        <v>0</v>
      </c>
      <c r="E29" s="115">
        <f t="shared" si="14"/>
        <v>0</v>
      </c>
      <c r="F29" s="115">
        <f t="shared" si="14"/>
        <v>0</v>
      </c>
    </row>
    <row r="30" spans="1:6" ht="24" x14ac:dyDescent="0.2">
      <c r="A30" s="5" t="s">
        <v>76</v>
      </c>
      <c r="B30" s="4" t="s">
        <v>150</v>
      </c>
      <c r="C30" s="4">
        <v>400</v>
      </c>
      <c r="D30" s="95"/>
      <c r="E30" s="115"/>
      <c r="F30" s="86">
        <f>D30+E30</f>
        <v>0</v>
      </c>
    </row>
    <row r="31" spans="1:6" s="36" customFormat="1" ht="48" x14ac:dyDescent="0.2">
      <c r="A31" s="5" t="s">
        <v>335</v>
      </c>
      <c r="B31" s="4" t="s">
        <v>65</v>
      </c>
      <c r="C31" s="4"/>
      <c r="D31" s="97">
        <f t="shared" ref="D31:F31" si="15">D32</f>
        <v>564</v>
      </c>
      <c r="E31" s="114">
        <f t="shared" si="15"/>
        <v>2510.1</v>
      </c>
      <c r="F31" s="114">
        <f t="shared" si="15"/>
        <v>3074.1</v>
      </c>
    </row>
    <row r="32" spans="1:6" s="36" customFormat="1" x14ac:dyDescent="0.2">
      <c r="A32" s="5" t="s">
        <v>45</v>
      </c>
      <c r="B32" s="4" t="s">
        <v>65</v>
      </c>
      <c r="C32" s="4" t="s">
        <v>43</v>
      </c>
      <c r="D32" s="97">
        <v>564</v>
      </c>
      <c r="E32" s="114">
        <v>2510.1</v>
      </c>
      <c r="F32" s="86">
        <f>D32+E32</f>
        <v>3074.1</v>
      </c>
    </row>
    <row r="33" spans="1:6" ht="48" x14ac:dyDescent="0.2">
      <c r="A33" s="5" t="s">
        <v>397</v>
      </c>
      <c r="B33" s="4" t="s">
        <v>31</v>
      </c>
      <c r="C33" s="4"/>
      <c r="D33" s="97">
        <f>D34+D37</f>
        <v>1308.04</v>
      </c>
      <c r="E33" s="114">
        <f t="shared" ref="E33:F33" si="16">E34+E37</f>
        <v>153.47</v>
      </c>
      <c r="F33" s="114">
        <f t="shared" si="16"/>
        <v>1461.51</v>
      </c>
    </row>
    <row r="34" spans="1:6" ht="36" x14ac:dyDescent="0.2">
      <c r="A34" s="5" t="s">
        <v>398</v>
      </c>
      <c r="B34" s="4" t="s">
        <v>399</v>
      </c>
      <c r="C34" s="4"/>
      <c r="D34" s="97">
        <f>D35</f>
        <v>0.1</v>
      </c>
      <c r="E34" s="114">
        <f t="shared" ref="E34:F34" si="17">E35</f>
        <v>0</v>
      </c>
      <c r="F34" s="114">
        <f t="shared" si="17"/>
        <v>0.1</v>
      </c>
    </row>
    <row r="35" spans="1:6" ht="24" x14ac:dyDescent="0.2">
      <c r="A35" s="5" t="s">
        <v>187</v>
      </c>
      <c r="B35" s="4" t="s">
        <v>186</v>
      </c>
      <c r="C35" s="4"/>
      <c r="D35" s="97">
        <f t="shared" ref="D35:F35" si="18">D36</f>
        <v>0.1</v>
      </c>
      <c r="E35" s="114">
        <f t="shared" si="18"/>
        <v>0</v>
      </c>
      <c r="F35" s="114">
        <f t="shared" si="18"/>
        <v>0.1</v>
      </c>
    </row>
    <row r="36" spans="1:6" ht="24" x14ac:dyDescent="0.2">
      <c r="A36" s="5" t="s">
        <v>47</v>
      </c>
      <c r="B36" s="4" t="s">
        <v>186</v>
      </c>
      <c r="C36" s="4">
        <v>200</v>
      </c>
      <c r="D36" s="97">
        <v>0.1</v>
      </c>
      <c r="E36" s="114"/>
      <c r="F36" s="86">
        <f>D36+E36</f>
        <v>0.1</v>
      </c>
    </row>
    <row r="37" spans="1:6" s="36" customFormat="1" ht="24" x14ac:dyDescent="0.2">
      <c r="A37" s="5" t="s">
        <v>30</v>
      </c>
      <c r="B37" s="4" t="s">
        <v>475</v>
      </c>
      <c r="C37" s="4"/>
      <c r="D37" s="97">
        <f>D38</f>
        <v>1307.94</v>
      </c>
      <c r="E37" s="114">
        <f t="shared" ref="E37:F38" si="19">E38</f>
        <v>153.47</v>
      </c>
      <c r="F37" s="114">
        <f t="shared" si="19"/>
        <v>1461.41</v>
      </c>
    </row>
    <row r="38" spans="1:6" s="36" customFormat="1" ht="24" x14ac:dyDescent="0.2">
      <c r="A38" s="5" t="s">
        <v>476</v>
      </c>
      <c r="B38" s="4" t="s">
        <v>477</v>
      </c>
      <c r="C38" s="4"/>
      <c r="D38" s="97">
        <f>D39</f>
        <v>1307.94</v>
      </c>
      <c r="E38" s="114">
        <f t="shared" si="19"/>
        <v>153.47</v>
      </c>
      <c r="F38" s="114">
        <f t="shared" si="19"/>
        <v>1461.41</v>
      </c>
    </row>
    <row r="39" spans="1:6" s="36" customFormat="1" ht="25.5" x14ac:dyDescent="0.2">
      <c r="A39" s="1" t="s">
        <v>29</v>
      </c>
      <c r="B39" s="4" t="s">
        <v>477</v>
      </c>
      <c r="C39" s="4" t="s">
        <v>26</v>
      </c>
      <c r="D39" s="97">
        <f>1607.94-300</f>
        <v>1307.94</v>
      </c>
      <c r="E39" s="114">
        <v>153.47</v>
      </c>
      <c r="F39" s="86">
        <f>D39+E39</f>
        <v>1461.41</v>
      </c>
    </row>
    <row r="40" spans="1:6" ht="36" x14ac:dyDescent="0.2">
      <c r="A40" s="5" t="s">
        <v>422</v>
      </c>
      <c r="B40" s="4" t="s">
        <v>157</v>
      </c>
      <c r="C40" s="4"/>
      <c r="D40" s="11">
        <f>D41+D44</f>
        <v>1298.2</v>
      </c>
      <c r="E40" s="116">
        <f t="shared" ref="E40:F40" si="20">E41+E44</f>
        <v>-898.2</v>
      </c>
      <c r="F40" s="116">
        <f t="shared" si="20"/>
        <v>400</v>
      </c>
    </row>
    <row r="41" spans="1:6" ht="24" x14ac:dyDescent="0.2">
      <c r="A41" s="5" t="s">
        <v>280</v>
      </c>
      <c r="B41" s="4" t="s">
        <v>423</v>
      </c>
      <c r="C41" s="4"/>
      <c r="D41" s="11">
        <f>D42</f>
        <v>1106</v>
      </c>
      <c r="E41" s="116">
        <f t="shared" ref="E41:F41" si="21">E42</f>
        <v>-726</v>
      </c>
      <c r="F41" s="116">
        <f t="shared" si="21"/>
        <v>380</v>
      </c>
    </row>
    <row r="42" spans="1:6" ht="24" x14ac:dyDescent="0.2">
      <c r="A42" s="5" t="s">
        <v>424</v>
      </c>
      <c r="B42" s="4" t="s">
        <v>156</v>
      </c>
      <c r="C42" s="4"/>
      <c r="D42" s="11">
        <f>D43</f>
        <v>1106</v>
      </c>
      <c r="E42" s="116">
        <f t="shared" ref="E42:F42" si="22">E43</f>
        <v>-726</v>
      </c>
      <c r="F42" s="116">
        <f t="shared" si="22"/>
        <v>380</v>
      </c>
    </row>
    <row r="43" spans="1:6" ht="24" x14ac:dyDescent="0.2">
      <c r="A43" s="5" t="s">
        <v>80</v>
      </c>
      <c r="B43" s="4" t="s">
        <v>156</v>
      </c>
      <c r="C43" s="4" t="s">
        <v>94</v>
      </c>
      <c r="D43" s="11">
        <f>1106</f>
        <v>1106</v>
      </c>
      <c r="E43" s="116">
        <v>-726</v>
      </c>
      <c r="F43" s="86">
        <f>D43+E43</f>
        <v>380</v>
      </c>
    </row>
    <row r="44" spans="1:6" ht="24" x14ac:dyDescent="0.2">
      <c r="A44" s="5" t="s">
        <v>427</v>
      </c>
      <c r="B44" s="4" t="s">
        <v>425</v>
      </c>
      <c r="C44" s="4"/>
      <c r="D44" s="11">
        <f>D45</f>
        <v>192.2</v>
      </c>
      <c r="E44" s="116">
        <f t="shared" ref="E44:F44" si="23">E45</f>
        <v>-172.2</v>
      </c>
      <c r="F44" s="116">
        <f t="shared" si="23"/>
        <v>20</v>
      </c>
    </row>
    <row r="45" spans="1:6" x14ac:dyDescent="0.2">
      <c r="A45" s="5" t="s">
        <v>428</v>
      </c>
      <c r="B45" s="4" t="s">
        <v>426</v>
      </c>
      <c r="C45" s="4"/>
      <c r="D45" s="11">
        <f t="shared" ref="D45:F45" si="24">D46</f>
        <v>192.2</v>
      </c>
      <c r="E45" s="116">
        <f t="shared" si="24"/>
        <v>-172.2</v>
      </c>
      <c r="F45" s="116">
        <f t="shared" si="24"/>
        <v>20</v>
      </c>
    </row>
    <row r="46" spans="1:6" ht="24" x14ac:dyDescent="0.2">
      <c r="A46" s="5" t="s">
        <v>47</v>
      </c>
      <c r="B46" s="4" t="s">
        <v>426</v>
      </c>
      <c r="C46" s="4" t="s">
        <v>51</v>
      </c>
      <c r="D46" s="11">
        <f t="shared" ref="D46" si="25">194-1.8</f>
        <v>192.2</v>
      </c>
      <c r="E46" s="116">
        <v>-172.2</v>
      </c>
      <c r="F46" s="86">
        <f>D46+E46</f>
        <v>20</v>
      </c>
    </row>
    <row r="47" spans="1:6" s="36" customFormat="1" ht="60" x14ac:dyDescent="0.2">
      <c r="A47" s="9" t="s">
        <v>486</v>
      </c>
      <c r="B47" s="4" t="s">
        <v>83</v>
      </c>
      <c r="C47" s="4"/>
      <c r="D47" s="3">
        <f t="shared" ref="D47:F49" si="26">D48</f>
        <v>1041.5999999999999</v>
      </c>
      <c r="E47" s="86">
        <f t="shared" ref="E47" si="27">E48</f>
        <v>32.86</v>
      </c>
      <c r="F47" s="86">
        <f t="shared" ref="F47" si="28">F48</f>
        <v>1074.4599999999998</v>
      </c>
    </row>
    <row r="48" spans="1:6" s="36" customFormat="1" ht="24" x14ac:dyDescent="0.2">
      <c r="A48" s="9" t="s">
        <v>488</v>
      </c>
      <c r="B48" s="4" t="s">
        <v>487</v>
      </c>
      <c r="C48" s="4"/>
      <c r="D48" s="3">
        <f t="shared" si="26"/>
        <v>1041.5999999999999</v>
      </c>
      <c r="E48" s="86">
        <f t="shared" si="26"/>
        <v>32.86</v>
      </c>
      <c r="F48" s="86">
        <f t="shared" si="26"/>
        <v>1074.4599999999998</v>
      </c>
    </row>
    <row r="49" spans="1:7" s="36" customFormat="1" ht="24" x14ac:dyDescent="0.2">
      <c r="A49" s="5" t="s">
        <v>82</v>
      </c>
      <c r="B49" s="4" t="s">
        <v>81</v>
      </c>
      <c r="C49" s="4"/>
      <c r="D49" s="95">
        <f t="shared" si="26"/>
        <v>1041.5999999999999</v>
      </c>
      <c r="E49" s="115">
        <f t="shared" si="26"/>
        <v>32.86</v>
      </c>
      <c r="F49" s="115">
        <f t="shared" si="26"/>
        <v>1074.4599999999998</v>
      </c>
    </row>
    <row r="50" spans="1:7" s="36" customFormat="1" ht="36" x14ac:dyDescent="0.2">
      <c r="A50" s="5" t="s">
        <v>38</v>
      </c>
      <c r="B50" s="4" t="s">
        <v>81</v>
      </c>
      <c r="C50" s="4" t="s">
        <v>34</v>
      </c>
      <c r="D50" s="95">
        <v>1041.5999999999999</v>
      </c>
      <c r="E50" s="115">
        <v>32.86</v>
      </c>
      <c r="F50" s="86">
        <f>D50+E50</f>
        <v>1074.4599999999998</v>
      </c>
    </row>
    <row r="51" spans="1:7" ht="48" x14ac:dyDescent="0.2">
      <c r="A51" s="5" t="s">
        <v>370</v>
      </c>
      <c r="B51" s="4" t="s">
        <v>102</v>
      </c>
      <c r="C51" s="4"/>
      <c r="D51" s="3">
        <f t="shared" ref="D51:F53" si="29">D52</f>
        <v>1011.65</v>
      </c>
      <c r="E51" s="86">
        <f t="shared" ref="E51" si="30">E52</f>
        <v>30.42</v>
      </c>
      <c r="F51" s="86">
        <f t="shared" ref="F51" si="31">F52</f>
        <v>1042.07</v>
      </c>
    </row>
    <row r="52" spans="1:7" ht="24" x14ac:dyDescent="0.2">
      <c r="A52" s="5" t="s">
        <v>372</v>
      </c>
      <c r="B52" s="4" t="s">
        <v>369</v>
      </c>
      <c r="C52" s="4"/>
      <c r="D52" s="3">
        <f t="shared" si="29"/>
        <v>1011.65</v>
      </c>
      <c r="E52" s="86">
        <f t="shared" si="29"/>
        <v>30.42</v>
      </c>
      <c r="F52" s="86">
        <f t="shared" si="29"/>
        <v>1042.07</v>
      </c>
    </row>
    <row r="53" spans="1:7" ht="24" x14ac:dyDescent="0.2">
      <c r="A53" s="5" t="s">
        <v>98</v>
      </c>
      <c r="B53" s="4" t="s">
        <v>101</v>
      </c>
      <c r="C53" s="4"/>
      <c r="D53" s="3">
        <f t="shared" si="29"/>
        <v>1011.65</v>
      </c>
      <c r="E53" s="86">
        <f t="shared" si="29"/>
        <v>30.42</v>
      </c>
      <c r="F53" s="86">
        <f t="shared" si="29"/>
        <v>1042.07</v>
      </c>
    </row>
    <row r="54" spans="1:7" ht="36" x14ac:dyDescent="0.2">
      <c r="A54" s="5" t="s">
        <v>38</v>
      </c>
      <c r="B54" s="4" t="s">
        <v>101</v>
      </c>
      <c r="C54" s="4" t="s">
        <v>34</v>
      </c>
      <c r="D54" s="3">
        <v>1011.65</v>
      </c>
      <c r="E54" s="86">
        <v>30.42</v>
      </c>
      <c r="F54" s="86">
        <f>D54+E54</f>
        <v>1042.07</v>
      </c>
    </row>
    <row r="55" spans="1:7" ht="48" x14ac:dyDescent="0.2">
      <c r="A55" s="5" t="s">
        <v>371</v>
      </c>
      <c r="B55" s="4" t="s">
        <v>99</v>
      </c>
      <c r="C55" s="4"/>
      <c r="D55" s="3">
        <f t="shared" ref="D55:F55" si="32">D56</f>
        <v>5154.3999999999996</v>
      </c>
      <c r="E55" s="86">
        <f t="shared" si="32"/>
        <v>197.77</v>
      </c>
      <c r="F55" s="86">
        <f t="shared" si="32"/>
        <v>5352.17</v>
      </c>
      <c r="G55" s="33" t="s">
        <v>100</v>
      </c>
    </row>
    <row r="56" spans="1:7" ht="36" x14ac:dyDescent="0.2">
      <c r="A56" s="5" t="s">
        <v>373</v>
      </c>
      <c r="B56" s="4" t="s">
        <v>374</v>
      </c>
      <c r="C56" s="4"/>
      <c r="D56" s="3">
        <f t="shared" ref="D56:F56" si="33">D57+D59</f>
        <v>5154.3999999999996</v>
      </c>
      <c r="E56" s="86">
        <f t="shared" si="33"/>
        <v>197.77</v>
      </c>
      <c r="F56" s="86">
        <f t="shared" si="33"/>
        <v>5352.17</v>
      </c>
    </row>
    <row r="57" spans="1:7" ht="24" x14ac:dyDescent="0.2">
      <c r="A57" s="5" t="s">
        <v>98</v>
      </c>
      <c r="B57" s="4" t="s">
        <v>97</v>
      </c>
      <c r="C57" s="4"/>
      <c r="D57" s="3">
        <f t="shared" ref="D57:F57" si="34">D58</f>
        <v>3568.96</v>
      </c>
      <c r="E57" s="86">
        <f t="shared" si="34"/>
        <v>197.77</v>
      </c>
      <c r="F57" s="86">
        <f t="shared" si="34"/>
        <v>3766.73</v>
      </c>
    </row>
    <row r="58" spans="1:7" ht="36" x14ac:dyDescent="0.2">
      <c r="A58" s="5" t="s">
        <v>38</v>
      </c>
      <c r="B58" s="4" t="s">
        <v>97</v>
      </c>
      <c r="C58" s="4" t="s">
        <v>34</v>
      </c>
      <c r="D58" s="3">
        <f t="shared" ref="D58" si="35">2741.14+827.82</f>
        <v>3568.96</v>
      </c>
      <c r="E58" s="86">
        <v>197.77</v>
      </c>
      <c r="F58" s="86">
        <f>D58+E58</f>
        <v>3766.73</v>
      </c>
    </row>
    <row r="59" spans="1:7" ht="24" x14ac:dyDescent="0.2">
      <c r="A59" s="5" t="s">
        <v>96</v>
      </c>
      <c r="B59" s="4" t="s">
        <v>95</v>
      </c>
      <c r="C59" s="4"/>
      <c r="D59" s="3">
        <f t="shared" ref="D59:F59" si="36">D60+D61</f>
        <v>1585.44</v>
      </c>
      <c r="E59" s="86">
        <f t="shared" si="36"/>
        <v>0</v>
      </c>
      <c r="F59" s="86">
        <f t="shared" si="36"/>
        <v>1585.44</v>
      </c>
    </row>
    <row r="60" spans="1:7" ht="24" x14ac:dyDescent="0.2">
      <c r="A60" s="5" t="s">
        <v>47</v>
      </c>
      <c r="B60" s="4" t="s">
        <v>95</v>
      </c>
      <c r="C60" s="4" t="s">
        <v>51</v>
      </c>
      <c r="D60" s="3">
        <f t="shared" ref="D60" si="37">100+139.7+2.3+45+350+120+11.4+16+16+3+110+150+12+50+20+80+105+175.46+50+18</f>
        <v>1573.8600000000001</v>
      </c>
      <c r="E60" s="86"/>
      <c r="F60" s="86">
        <f>D60+E60</f>
        <v>1573.8600000000001</v>
      </c>
    </row>
    <row r="61" spans="1:7" ht="24" x14ac:dyDescent="0.2">
      <c r="A61" s="5" t="s">
        <v>80</v>
      </c>
      <c r="B61" s="4" t="s">
        <v>95</v>
      </c>
      <c r="C61" s="4" t="s">
        <v>94</v>
      </c>
      <c r="D61" s="3">
        <f t="shared" ref="D61" si="38">1.5+10.08</f>
        <v>11.58</v>
      </c>
      <c r="E61" s="86"/>
      <c r="F61" s="86">
        <f>D61+E61</f>
        <v>11.58</v>
      </c>
    </row>
    <row r="62" spans="1:7" x14ac:dyDescent="0.2">
      <c r="A62" s="5" t="s">
        <v>284</v>
      </c>
      <c r="B62" s="4" t="s">
        <v>93</v>
      </c>
      <c r="C62" s="4"/>
      <c r="D62" s="3">
        <f>D63+D65+D67</f>
        <v>5820.77</v>
      </c>
      <c r="E62" s="86">
        <f t="shared" ref="E62:F62" si="39">E63+E65+E67</f>
        <v>50</v>
      </c>
      <c r="F62" s="86">
        <f t="shared" si="39"/>
        <v>5870.77</v>
      </c>
    </row>
    <row r="63" spans="1:7" ht="24" x14ac:dyDescent="0.2">
      <c r="A63" s="5" t="s">
        <v>92</v>
      </c>
      <c r="B63" s="4" t="s">
        <v>91</v>
      </c>
      <c r="C63" s="4"/>
      <c r="D63" s="3">
        <f t="shared" ref="D63:F63" si="40">D64</f>
        <v>983.83</v>
      </c>
      <c r="E63" s="86">
        <f t="shared" si="40"/>
        <v>50</v>
      </c>
      <c r="F63" s="86">
        <f t="shared" si="40"/>
        <v>1033.83</v>
      </c>
    </row>
    <row r="64" spans="1:7" ht="36" x14ac:dyDescent="0.2">
      <c r="A64" s="5" t="s">
        <v>38</v>
      </c>
      <c r="B64" s="4" t="s">
        <v>91</v>
      </c>
      <c r="C64" s="4" t="s">
        <v>34</v>
      </c>
      <c r="D64" s="3">
        <v>983.83</v>
      </c>
      <c r="E64" s="86">
        <v>50</v>
      </c>
      <c r="F64" s="86">
        <f>D64+E64</f>
        <v>1033.83</v>
      </c>
    </row>
    <row r="65" spans="1:6" x14ac:dyDescent="0.2">
      <c r="A65" s="5" t="s">
        <v>505</v>
      </c>
      <c r="B65" s="4" t="s">
        <v>90</v>
      </c>
      <c r="C65" s="4"/>
      <c r="D65" s="3">
        <f>D66</f>
        <v>143.94</v>
      </c>
      <c r="E65" s="86">
        <f t="shared" ref="E65:F65" si="41">E66</f>
        <v>0</v>
      </c>
      <c r="F65" s="86">
        <f t="shared" si="41"/>
        <v>143.94</v>
      </c>
    </row>
    <row r="66" spans="1:6" ht="24" x14ac:dyDescent="0.2">
      <c r="A66" s="5" t="s">
        <v>47</v>
      </c>
      <c r="B66" s="4" t="s">
        <v>90</v>
      </c>
      <c r="C66" s="4" t="s">
        <v>51</v>
      </c>
      <c r="D66" s="3">
        <f t="shared" ref="D66" si="42">55+12+2.3+74.64</f>
        <v>143.94</v>
      </c>
      <c r="E66" s="86"/>
      <c r="F66" s="86">
        <f>D66+E66</f>
        <v>143.94</v>
      </c>
    </row>
    <row r="67" spans="1:6" ht="24" x14ac:dyDescent="0.2">
      <c r="A67" s="5" t="s">
        <v>89</v>
      </c>
      <c r="B67" s="4" t="s">
        <v>87</v>
      </c>
      <c r="C67" s="4"/>
      <c r="D67" s="3">
        <f t="shared" ref="D67:F67" si="43">D68</f>
        <v>4693</v>
      </c>
      <c r="E67" s="86">
        <f t="shared" si="43"/>
        <v>0</v>
      </c>
      <c r="F67" s="86">
        <f t="shared" si="43"/>
        <v>4693</v>
      </c>
    </row>
    <row r="68" spans="1:6" ht="36" x14ac:dyDescent="0.2">
      <c r="A68" s="5" t="s">
        <v>38</v>
      </c>
      <c r="B68" s="4" t="s">
        <v>87</v>
      </c>
      <c r="C68" s="4" t="s">
        <v>34</v>
      </c>
      <c r="D68" s="3">
        <v>4693</v>
      </c>
      <c r="E68" s="86"/>
      <c r="F68" s="86">
        <f>D68+E68</f>
        <v>4693</v>
      </c>
    </row>
    <row r="69" spans="1:6" s="36" customFormat="1" ht="36" x14ac:dyDescent="0.2">
      <c r="A69" s="5" t="s">
        <v>400</v>
      </c>
      <c r="B69" s="4" t="s">
        <v>41</v>
      </c>
      <c r="C69" s="4"/>
      <c r="D69" s="97">
        <f>D70+D78+D82+D85+D88+D92</f>
        <v>22100.5</v>
      </c>
      <c r="E69" s="114">
        <f t="shared" ref="E69:F69" si="44">E70+E78+E82+E85+E88+E92</f>
        <v>-870.80000000000007</v>
      </c>
      <c r="F69" s="114">
        <f t="shared" si="44"/>
        <v>21229.7</v>
      </c>
    </row>
    <row r="70" spans="1:6" s="36" customFormat="1" ht="24" x14ac:dyDescent="0.2">
      <c r="A70" s="5" t="s">
        <v>279</v>
      </c>
      <c r="B70" s="4" t="s">
        <v>469</v>
      </c>
      <c r="C70" s="4"/>
      <c r="D70" s="97">
        <f>D74+D76+D71</f>
        <v>10726.14</v>
      </c>
      <c r="E70" s="114">
        <f t="shared" ref="E70:F70" si="45">E74+E76+E71</f>
        <v>-584.45000000000005</v>
      </c>
      <c r="F70" s="114">
        <f t="shared" si="45"/>
        <v>10141.69</v>
      </c>
    </row>
    <row r="71" spans="1:6" s="36" customFormat="1" x14ac:dyDescent="0.2">
      <c r="A71" s="5" t="s">
        <v>482</v>
      </c>
      <c r="B71" s="4" t="s">
        <v>39</v>
      </c>
      <c r="C71" s="4"/>
      <c r="D71" s="95">
        <f t="shared" ref="D71:F71" si="46">D72+D73</f>
        <v>10451.34</v>
      </c>
      <c r="E71" s="115">
        <f t="shared" si="46"/>
        <v>-489.65000000000009</v>
      </c>
      <c r="F71" s="115">
        <f t="shared" si="46"/>
        <v>9961.69</v>
      </c>
    </row>
    <row r="72" spans="1:6" s="36" customFormat="1" ht="24" x14ac:dyDescent="0.2">
      <c r="A72" s="5" t="s">
        <v>47</v>
      </c>
      <c r="B72" s="4" t="s">
        <v>39</v>
      </c>
      <c r="C72" s="4" t="s">
        <v>51</v>
      </c>
      <c r="D72" s="95"/>
      <c r="E72" s="115"/>
      <c r="F72" s="86">
        <f>D72+E72</f>
        <v>0</v>
      </c>
    </row>
    <row r="73" spans="1:6" s="36" customFormat="1" ht="24" x14ac:dyDescent="0.2">
      <c r="A73" s="5" t="s">
        <v>29</v>
      </c>
      <c r="B73" s="4" t="s">
        <v>39</v>
      </c>
      <c r="C73" s="4" t="s">
        <v>26</v>
      </c>
      <c r="D73" s="95">
        <f>9984.74+466.6</f>
        <v>10451.34</v>
      </c>
      <c r="E73" s="115">
        <f>2548.95-466.6-2572</f>
        <v>-489.65000000000009</v>
      </c>
      <c r="F73" s="86">
        <f>D73+E73</f>
        <v>9961.69</v>
      </c>
    </row>
    <row r="74" spans="1:6" s="36" customFormat="1" ht="24" x14ac:dyDescent="0.2">
      <c r="A74" s="5" t="s">
        <v>470</v>
      </c>
      <c r="B74" s="4" t="s">
        <v>471</v>
      </c>
      <c r="C74" s="4"/>
      <c r="D74" s="97">
        <f>D75</f>
        <v>165</v>
      </c>
      <c r="E74" s="114">
        <f t="shared" ref="E74:F74" si="47">E75</f>
        <v>15</v>
      </c>
      <c r="F74" s="114">
        <f t="shared" si="47"/>
        <v>180</v>
      </c>
    </row>
    <row r="75" spans="1:6" s="36" customFormat="1" x14ac:dyDescent="0.2">
      <c r="A75" s="5" t="s">
        <v>45</v>
      </c>
      <c r="B75" s="4" t="s">
        <v>471</v>
      </c>
      <c r="C75" s="4" t="s">
        <v>43</v>
      </c>
      <c r="D75" s="97">
        <v>165</v>
      </c>
      <c r="E75" s="114">
        <v>15</v>
      </c>
      <c r="F75" s="86">
        <f>D75+E75</f>
        <v>180</v>
      </c>
    </row>
    <row r="76" spans="1:6" s="36" customFormat="1" ht="24" x14ac:dyDescent="0.2">
      <c r="A76" s="5" t="s">
        <v>64</v>
      </c>
      <c r="B76" s="4" t="s">
        <v>63</v>
      </c>
      <c r="C76" s="4"/>
      <c r="D76" s="97">
        <f t="shared" ref="D76:F76" si="48">D77</f>
        <v>109.8</v>
      </c>
      <c r="E76" s="114">
        <f t="shared" si="48"/>
        <v>-109.8</v>
      </c>
      <c r="F76" s="114">
        <f t="shared" si="48"/>
        <v>0</v>
      </c>
    </row>
    <row r="77" spans="1:6" s="36" customFormat="1" x14ac:dyDescent="0.2">
      <c r="A77" s="5" t="s">
        <v>45</v>
      </c>
      <c r="B77" s="4" t="s">
        <v>63</v>
      </c>
      <c r="C77" s="4" t="s">
        <v>43</v>
      </c>
      <c r="D77" s="97">
        <v>109.8</v>
      </c>
      <c r="E77" s="114">
        <v>-109.8</v>
      </c>
      <c r="F77" s="86">
        <f>D77+E77</f>
        <v>0</v>
      </c>
    </row>
    <row r="78" spans="1:6" ht="36" x14ac:dyDescent="0.2">
      <c r="A78" s="5" t="s">
        <v>506</v>
      </c>
      <c r="B78" s="4" t="s">
        <v>401</v>
      </c>
      <c r="C78" s="4"/>
      <c r="D78" s="97">
        <f>D79</f>
        <v>657.5</v>
      </c>
      <c r="E78" s="114">
        <f t="shared" ref="E78:F78" si="49">E79</f>
        <v>-28.7</v>
      </c>
      <c r="F78" s="114">
        <f t="shared" si="49"/>
        <v>628.79999999999995</v>
      </c>
    </row>
    <row r="79" spans="1:6" ht="36" x14ac:dyDescent="0.2">
      <c r="A79" s="5" t="s">
        <v>185</v>
      </c>
      <c r="B79" s="4" t="s">
        <v>184</v>
      </c>
      <c r="C79" s="4"/>
      <c r="D79" s="97">
        <f>D80+D81</f>
        <v>657.5</v>
      </c>
      <c r="E79" s="114">
        <f t="shared" ref="E79:F79" si="50">E80+E81</f>
        <v>-28.7</v>
      </c>
      <c r="F79" s="114">
        <f t="shared" si="50"/>
        <v>628.79999999999995</v>
      </c>
    </row>
    <row r="80" spans="1:6" ht="24" x14ac:dyDescent="0.2">
      <c r="A80" s="5" t="s">
        <v>312</v>
      </c>
      <c r="B80" s="4" t="s">
        <v>184</v>
      </c>
      <c r="C80" s="4" t="s">
        <v>34</v>
      </c>
      <c r="D80" s="97">
        <f>419+131+6</f>
        <v>556</v>
      </c>
      <c r="E80" s="114">
        <v>-28.7</v>
      </c>
      <c r="F80" s="86">
        <f>D80+E80</f>
        <v>527.29999999999995</v>
      </c>
    </row>
    <row r="81" spans="1:6" ht="24" x14ac:dyDescent="0.2">
      <c r="A81" s="5" t="s">
        <v>47</v>
      </c>
      <c r="B81" s="4" t="s">
        <v>184</v>
      </c>
      <c r="C81" s="4" t="s">
        <v>51</v>
      </c>
      <c r="D81" s="97">
        <v>101.5</v>
      </c>
      <c r="E81" s="114"/>
      <c r="F81" s="86">
        <f>D81+E81</f>
        <v>101.5</v>
      </c>
    </row>
    <row r="82" spans="1:6" s="36" customFormat="1" ht="24" x14ac:dyDescent="0.2">
      <c r="A82" s="5" t="s">
        <v>331</v>
      </c>
      <c r="B82" s="4" t="s">
        <v>483</v>
      </c>
      <c r="C82" s="4"/>
      <c r="D82" s="95">
        <f t="shared" ref="D82:F83" si="51">D83</f>
        <v>8952.26</v>
      </c>
      <c r="E82" s="115">
        <f t="shared" si="51"/>
        <v>136.93999999999994</v>
      </c>
      <c r="F82" s="115">
        <f t="shared" si="51"/>
        <v>9089.2000000000007</v>
      </c>
    </row>
    <row r="83" spans="1:6" s="36" customFormat="1" ht="24" x14ac:dyDescent="0.2">
      <c r="A83" s="5" t="s">
        <v>485</v>
      </c>
      <c r="B83" s="4" t="s">
        <v>484</v>
      </c>
      <c r="C83" s="4"/>
      <c r="D83" s="95">
        <f t="shared" si="51"/>
        <v>8952.26</v>
      </c>
      <c r="E83" s="115">
        <f t="shared" si="51"/>
        <v>136.93999999999994</v>
      </c>
      <c r="F83" s="115">
        <f t="shared" si="51"/>
        <v>9089.2000000000007</v>
      </c>
    </row>
    <row r="84" spans="1:6" s="36" customFormat="1" ht="24" x14ac:dyDescent="0.2">
      <c r="A84" s="5" t="s">
        <v>29</v>
      </c>
      <c r="B84" s="4" t="s">
        <v>484</v>
      </c>
      <c r="C84" s="4" t="s">
        <v>26</v>
      </c>
      <c r="D84" s="95">
        <f>7491.19+1461.07</f>
        <v>8952.26</v>
      </c>
      <c r="E84" s="115">
        <f>2120.87-1461.07-522.86</f>
        <v>136.93999999999994</v>
      </c>
      <c r="F84" s="86">
        <f>D84+E84</f>
        <v>9089.2000000000007</v>
      </c>
    </row>
    <row r="85" spans="1:6" s="36" customFormat="1" ht="24" x14ac:dyDescent="0.2">
      <c r="A85" s="5" t="s">
        <v>279</v>
      </c>
      <c r="B85" s="4" t="s">
        <v>479</v>
      </c>
      <c r="C85" s="4"/>
      <c r="D85" s="95">
        <f t="shared" ref="D85:F86" si="52">D86</f>
        <v>80</v>
      </c>
      <c r="E85" s="115">
        <f t="shared" si="52"/>
        <v>-80</v>
      </c>
      <c r="F85" s="115">
        <f t="shared" si="52"/>
        <v>0</v>
      </c>
    </row>
    <row r="86" spans="1:6" s="36" customFormat="1" ht="24" x14ac:dyDescent="0.2">
      <c r="A86" s="5" t="s">
        <v>481</v>
      </c>
      <c r="B86" s="4" t="s">
        <v>480</v>
      </c>
      <c r="C86" s="4"/>
      <c r="D86" s="95">
        <f t="shared" si="52"/>
        <v>80</v>
      </c>
      <c r="E86" s="115">
        <f t="shared" si="52"/>
        <v>-80</v>
      </c>
      <c r="F86" s="115">
        <f t="shared" si="52"/>
        <v>0</v>
      </c>
    </row>
    <row r="87" spans="1:6" s="36" customFormat="1" ht="24" x14ac:dyDescent="0.2">
      <c r="A87" s="5" t="s">
        <v>47</v>
      </c>
      <c r="B87" s="4" t="s">
        <v>480</v>
      </c>
      <c r="C87" s="4" t="s">
        <v>51</v>
      </c>
      <c r="D87" s="95">
        <v>80</v>
      </c>
      <c r="E87" s="115">
        <v>-80</v>
      </c>
      <c r="F87" s="86">
        <f>D87+E87</f>
        <v>0</v>
      </c>
    </row>
    <row r="88" spans="1:6" s="36" customFormat="1" ht="24" x14ac:dyDescent="0.2">
      <c r="A88" s="5" t="s">
        <v>48</v>
      </c>
      <c r="B88" s="4" t="s">
        <v>491</v>
      </c>
      <c r="C88" s="4"/>
      <c r="D88" s="97">
        <f t="shared" ref="D88:F88" si="53">D89</f>
        <v>960</v>
      </c>
      <c r="E88" s="114">
        <f t="shared" si="53"/>
        <v>-960</v>
      </c>
      <c r="F88" s="114">
        <f t="shared" si="53"/>
        <v>0</v>
      </c>
    </row>
    <row r="89" spans="1:6" s="36" customFormat="1" x14ac:dyDescent="0.2">
      <c r="A89" s="5" t="s">
        <v>493</v>
      </c>
      <c r="B89" s="4" t="s">
        <v>492</v>
      </c>
      <c r="C89" s="4"/>
      <c r="D89" s="97">
        <f t="shared" ref="D89:F89" si="54">D90+D91</f>
        <v>960</v>
      </c>
      <c r="E89" s="114">
        <f t="shared" si="54"/>
        <v>-960</v>
      </c>
      <c r="F89" s="114">
        <f t="shared" si="54"/>
        <v>0</v>
      </c>
    </row>
    <row r="90" spans="1:6" s="36" customFormat="1" ht="36" x14ac:dyDescent="0.2">
      <c r="A90" s="5" t="s">
        <v>38</v>
      </c>
      <c r="B90" s="4" t="s">
        <v>492</v>
      </c>
      <c r="C90" s="4">
        <v>100</v>
      </c>
      <c r="D90" s="97">
        <v>260</v>
      </c>
      <c r="E90" s="114">
        <v>-260</v>
      </c>
      <c r="F90" s="86">
        <f>D90+E90</f>
        <v>0</v>
      </c>
    </row>
    <row r="91" spans="1:6" s="36" customFormat="1" ht="24" x14ac:dyDescent="0.2">
      <c r="A91" s="5" t="s">
        <v>47</v>
      </c>
      <c r="B91" s="4" t="s">
        <v>492</v>
      </c>
      <c r="C91" s="4">
        <v>200</v>
      </c>
      <c r="D91" s="97">
        <v>700</v>
      </c>
      <c r="E91" s="114">
        <v>-700</v>
      </c>
      <c r="F91" s="86">
        <f>D91+E91</f>
        <v>0</v>
      </c>
    </row>
    <row r="92" spans="1:6" s="36" customFormat="1" ht="36" x14ac:dyDescent="0.2">
      <c r="A92" s="5" t="s">
        <v>489</v>
      </c>
      <c r="B92" s="4" t="s">
        <v>35</v>
      </c>
      <c r="C92" s="4"/>
      <c r="D92" s="95">
        <f t="shared" ref="D92:F92" si="55">D93+D94+D95</f>
        <v>724.59999999999991</v>
      </c>
      <c r="E92" s="115">
        <f t="shared" si="55"/>
        <v>645.41</v>
      </c>
      <c r="F92" s="115">
        <f t="shared" si="55"/>
        <v>1370.01</v>
      </c>
    </row>
    <row r="93" spans="1:6" s="36" customFormat="1" ht="36" x14ac:dyDescent="0.2">
      <c r="A93" s="5" t="s">
        <v>38</v>
      </c>
      <c r="B93" s="4" t="s">
        <v>35</v>
      </c>
      <c r="C93" s="4" t="s">
        <v>34</v>
      </c>
      <c r="D93" s="95">
        <f t="shared" ref="D93" si="56">504.65-165.35</f>
        <v>339.29999999999995</v>
      </c>
      <c r="E93" s="115">
        <v>358.51</v>
      </c>
      <c r="F93" s="86">
        <f>D93+E93</f>
        <v>697.81</v>
      </c>
    </row>
    <row r="94" spans="1:6" s="36" customFormat="1" ht="24" x14ac:dyDescent="0.2">
      <c r="A94" s="5" t="s">
        <v>47</v>
      </c>
      <c r="B94" s="4" t="s">
        <v>35</v>
      </c>
      <c r="C94" s="4" t="s">
        <v>51</v>
      </c>
      <c r="D94" s="95">
        <v>366.4</v>
      </c>
      <c r="E94" s="115">
        <v>274.3</v>
      </c>
      <c r="F94" s="86">
        <f>D94+E94</f>
        <v>640.70000000000005</v>
      </c>
    </row>
    <row r="95" spans="1:6" s="36" customFormat="1" ht="24" x14ac:dyDescent="0.2">
      <c r="A95" s="9" t="s">
        <v>80</v>
      </c>
      <c r="B95" s="4" t="s">
        <v>35</v>
      </c>
      <c r="C95" s="4">
        <v>800</v>
      </c>
      <c r="D95" s="95">
        <v>18.899999999999999</v>
      </c>
      <c r="E95" s="115">
        <v>12.6</v>
      </c>
      <c r="F95" s="86">
        <f>D95+E95</f>
        <v>31.5</v>
      </c>
    </row>
    <row r="96" spans="1:6" ht="38.25" x14ac:dyDescent="0.2">
      <c r="A96" s="10" t="s">
        <v>387</v>
      </c>
      <c r="B96" s="4" t="s">
        <v>57</v>
      </c>
      <c r="C96" s="4"/>
      <c r="D96" s="101">
        <f>D97+D104</f>
        <v>1085.4000000000001</v>
      </c>
      <c r="E96" s="118">
        <f t="shared" ref="E96:F96" si="57">E97+E104</f>
        <v>-539.1</v>
      </c>
      <c r="F96" s="118">
        <f t="shared" si="57"/>
        <v>546.29999999999995</v>
      </c>
    </row>
    <row r="97" spans="1:6" s="36" customFormat="1" ht="24" x14ac:dyDescent="0.2">
      <c r="A97" s="5" t="s">
        <v>55</v>
      </c>
      <c r="B97" s="4" t="s">
        <v>388</v>
      </c>
      <c r="C97" s="4"/>
      <c r="D97" s="3">
        <f>D98+D100+D102</f>
        <v>885.40000000000009</v>
      </c>
      <c r="E97" s="86">
        <f t="shared" ref="E97:F97" si="58">E98+E100+E102</f>
        <v>-807.1</v>
      </c>
      <c r="F97" s="86">
        <f t="shared" si="58"/>
        <v>78.3</v>
      </c>
    </row>
    <row r="98" spans="1:6" s="36" customFormat="1" ht="24" x14ac:dyDescent="0.2">
      <c r="A98" s="5" t="s">
        <v>490</v>
      </c>
      <c r="B98" s="4" t="s">
        <v>52</v>
      </c>
      <c r="C98" s="4"/>
      <c r="D98" s="3">
        <f t="shared" ref="D98:F98" si="59">D99</f>
        <v>200</v>
      </c>
      <c r="E98" s="86">
        <f t="shared" si="59"/>
        <v>-200</v>
      </c>
      <c r="F98" s="86">
        <f t="shared" si="59"/>
        <v>0</v>
      </c>
    </row>
    <row r="99" spans="1:6" s="36" customFormat="1" ht="24" x14ac:dyDescent="0.2">
      <c r="A99" s="5" t="s">
        <v>47</v>
      </c>
      <c r="B99" s="4" t="s">
        <v>52</v>
      </c>
      <c r="C99" s="4" t="s">
        <v>51</v>
      </c>
      <c r="D99" s="3">
        <v>200</v>
      </c>
      <c r="E99" s="86">
        <v>-200</v>
      </c>
      <c r="F99" s="86">
        <f>D99+E99</f>
        <v>0</v>
      </c>
    </row>
    <row r="100" spans="1:6" ht="38.25" x14ac:dyDescent="0.2">
      <c r="A100" s="10" t="s">
        <v>329</v>
      </c>
      <c r="B100" s="4" t="s">
        <v>56</v>
      </c>
      <c r="C100" s="4"/>
      <c r="D100" s="101">
        <f t="shared" ref="D100:F100" si="60">D101</f>
        <v>76.2</v>
      </c>
      <c r="E100" s="118">
        <f t="shared" si="60"/>
        <v>2.1</v>
      </c>
      <c r="F100" s="118">
        <f t="shared" si="60"/>
        <v>78.3</v>
      </c>
    </row>
    <row r="101" spans="1:6" ht="36" x14ac:dyDescent="0.2">
      <c r="A101" s="5" t="s">
        <v>38</v>
      </c>
      <c r="B101" s="4" t="s">
        <v>56</v>
      </c>
      <c r="C101" s="4" t="s">
        <v>34</v>
      </c>
      <c r="D101" s="101">
        <v>76.2</v>
      </c>
      <c r="E101" s="118">
        <v>2.1</v>
      </c>
      <c r="F101" s="86">
        <f>D101+E101</f>
        <v>78.3</v>
      </c>
    </row>
    <row r="102" spans="1:6" s="36" customFormat="1" ht="48" x14ac:dyDescent="0.2">
      <c r="A102" s="5" t="s">
        <v>330</v>
      </c>
      <c r="B102" s="4" t="s">
        <v>62</v>
      </c>
      <c r="C102" s="4"/>
      <c r="D102" s="97">
        <f t="shared" ref="D102:F102" si="61">D103</f>
        <v>609.20000000000005</v>
      </c>
      <c r="E102" s="114">
        <f t="shared" si="61"/>
        <v>-609.20000000000005</v>
      </c>
      <c r="F102" s="114">
        <f t="shared" si="61"/>
        <v>0</v>
      </c>
    </row>
    <row r="103" spans="1:6" s="36" customFormat="1" x14ac:dyDescent="0.2">
      <c r="A103" s="5" t="s">
        <v>45</v>
      </c>
      <c r="B103" s="4" t="s">
        <v>62</v>
      </c>
      <c r="C103" s="4" t="s">
        <v>43</v>
      </c>
      <c r="D103" s="97">
        <v>609.20000000000005</v>
      </c>
      <c r="E103" s="114">
        <v>-609.20000000000005</v>
      </c>
      <c r="F103" s="86">
        <f>D103+E103</f>
        <v>0</v>
      </c>
    </row>
    <row r="104" spans="1:6" ht="36" x14ac:dyDescent="0.2">
      <c r="A104" s="5" t="s">
        <v>352</v>
      </c>
      <c r="B104" s="4" t="s">
        <v>463</v>
      </c>
      <c r="C104" s="4"/>
      <c r="D104" s="100">
        <f>D105+D107+D109</f>
        <v>200</v>
      </c>
      <c r="E104" s="113">
        <f t="shared" ref="E104:F104" si="62">E105+E107+E109</f>
        <v>268</v>
      </c>
      <c r="F104" s="113">
        <f t="shared" si="62"/>
        <v>468</v>
      </c>
    </row>
    <row r="105" spans="1:6" ht="24" x14ac:dyDescent="0.2">
      <c r="A105" s="5" t="s">
        <v>465</v>
      </c>
      <c r="B105" s="4" t="s">
        <v>464</v>
      </c>
      <c r="C105" s="4"/>
      <c r="D105" s="100">
        <f t="shared" ref="D105:F105" si="63">D106</f>
        <v>200</v>
      </c>
      <c r="E105" s="113">
        <f t="shared" si="63"/>
        <v>-200</v>
      </c>
      <c r="F105" s="113">
        <f t="shared" si="63"/>
        <v>0</v>
      </c>
    </row>
    <row r="106" spans="1:6" ht="24" x14ac:dyDescent="0.2">
      <c r="A106" s="5" t="s">
        <v>47</v>
      </c>
      <c r="B106" s="4" t="s">
        <v>464</v>
      </c>
      <c r="C106" s="4">
        <v>200</v>
      </c>
      <c r="D106" s="100">
        <v>200</v>
      </c>
      <c r="E106" s="113">
        <v>-200</v>
      </c>
      <c r="F106" s="86">
        <f>D106+E106</f>
        <v>0</v>
      </c>
    </row>
    <row r="107" spans="1:6" ht="24" x14ac:dyDescent="0.2">
      <c r="A107" s="5" t="s">
        <v>466</v>
      </c>
      <c r="B107" s="4" t="s">
        <v>467</v>
      </c>
      <c r="C107" s="4"/>
      <c r="D107" s="3">
        <f t="shared" ref="D107:F107" si="64">D108</f>
        <v>0</v>
      </c>
      <c r="E107" s="86">
        <f t="shared" si="64"/>
        <v>368</v>
      </c>
      <c r="F107" s="86">
        <f t="shared" si="64"/>
        <v>368</v>
      </c>
    </row>
    <row r="108" spans="1:6" x14ac:dyDescent="0.2">
      <c r="A108" s="5" t="s">
        <v>45</v>
      </c>
      <c r="B108" s="4" t="s">
        <v>467</v>
      </c>
      <c r="C108" s="4" t="s">
        <v>43</v>
      </c>
      <c r="D108" s="95"/>
      <c r="E108" s="115">
        <v>368</v>
      </c>
      <c r="F108" s="86">
        <f>D108+E108</f>
        <v>368</v>
      </c>
    </row>
    <row r="109" spans="1:6" s="36" customFormat="1" ht="36" x14ac:dyDescent="0.2">
      <c r="A109" s="5" t="s">
        <v>473</v>
      </c>
      <c r="B109" s="4" t="s">
        <v>472</v>
      </c>
      <c r="C109" s="4"/>
      <c r="D109" s="3">
        <f>D110</f>
        <v>0</v>
      </c>
      <c r="E109" s="86">
        <f t="shared" ref="E109:F109" si="65">E110</f>
        <v>100</v>
      </c>
      <c r="F109" s="86">
        <f t="shared" si="65"/>
        <v>100</v>
      </c>
    </row>
    <row r="110" spans="1:6" s="36" customFormat="1" x14ac:dyDescent="0.2">
      <c r="A110" s="5" t="s">
        <v>45</v>
      </c>
      <c r="B110" s="4" t="s">
        <v>472</v>
      </c>
      <c r="C110" s="4" t="s">
        <v>43</v>
      </c>
      <c r="D110" s="95"/>
      <c r="E110" s="115">
        <v>100</v>
      </c>
      <c r="F110" s="86">
        <f>D110+E110</f>
        <v>100</v>
      </c>
    </row>
    <row r="111" spans="1:6" ht="24" x14ac:dyDescent="0.2">
      <c r="A111" s="5" t="s">
        <v>361</v>
      </c>
      <c r="B111" s="4" t="s">
        <v>60</v>
      </c>
      <c r="C111" s="4"/>
      <c r="D111" s="3">
        <f>D112+D133+D149+D156+D160</f>
        <v>249002.46</v>
      </c>
      <c r="E111" s="86">
        <f t="shared" ref="E111:F111" si="66">E112+E133+E149+E156+E160</f>
        <v>19121.21</v>
      </c>
      <c r="F111" s="86">
        <f t="shared" si="66"/>
        <v>268123.67</v>
      </c>
    </row>
    <row r="112" spans="1:6" x14ac:dyDescent="0.2">
      <c r="A112" s="5" t="s">
        <v>127</v>
      </c>
      <c r="B112" s="4" t="s">
        <v>126</v>
      </c>
      <c r="C112" s="4"/>
      <c r="D112" s="3">
        <f>D113+D115+D119+D121+D125+D127+D129+D131+D123+D117</f>
        <v>173249.70199999999</v>
      </c>
      <c r="E112" s="86">
        <f t="shared" ref="E112:F112" si="67">E113+E115+E119+E121+E125+E127+E129+E131+E123+E117</f>
        <v>14692.197999999999</v>
      </c>
      <c r="F112" s="86">
        <f t="shared" si="67"/>
        <v>187941.90000000002</v>
      </c>
    </row>
    <row r="113" spans="1:6" ht="36" x14ac:dyDescent="0.2">
      <c r="A113" s="5" t="s">
        <v>125</v>
      </c>
      <c r="B113" s="4" t="s">
        <v>105</v>
      </c>
      <c r="C113" s="4"/>
      <c r="D113" s="3">
        <f>D114</f>
        <v>25452.45</v>
      </c>
      <c r="E113" s="86">
        <f t="shared" ref="E113:F113" si="68">E114</f>
        <v>4641.3900000000003</v>
      </c>
      <c r="F113" s="86">
        <f t="shared" si="68"/>
        <v>30093.84</v>
      </c>
    </row>
    <row r="114" spans="1:6" ht="24" x14ac:dyDescent="0.2">
      <c r="A114" s="5" t="s">
        <v>29</v>
      </c>
      <c r="B114" s="4" t="s">
        <v>105</v>
      </c>
      <c r="C114" s="4">
        <v>600</v>
      </c>
      <c r="D114" s="3">
        <f>32167.48+80-150-6652.28+6.25+1</f>
        <v>25452.45</v>
      </c>
      <c r="E114" s="86">
        <v>4641.3900000000003</v>
      </c>
      <c r="F114" s="86">
        <f>D114+E114</f>
        <v>30093.84</v>
      </c>
    </row>
    <row r="115" spans="1:6" ht="24" x14ac:dyDescent="0.2">
      <c r="A115" s="5" t="s">
        <v>351</v>
      </c>
      <c r="B115" s="4" t="s">
        <v>123</v>
      </c>
      <c r="C115" s="4"/>
      <c r="D115" s="3">
        <f>D116</f>
        <v>27989.42</v>
      </c>
      <c r="E115" s="86">
        <f t="shared" ref="E115:F115" si="69">E116</f>
        <v>9446.68</v>
      </c>
      <c r="F115" s="86">
        <f t="shared" si="69"/>
        <v>37436.1</v>
      </c>
    </row>
    <row r="116" spans="1:6" ht="24" x14ac:dyDescent="0.2">
      <c r="A116" s="5" t="s">
        <v>29</v>
      </c>
      <c r="B116" s="4" t="s">
        <v>123</v>
      </c>
      <c r="C116" s="4" t="s">
        <v>26</v>
      </c>
      <c r="D116" s="3">
        <v>27989.42</v>
      </c>
      <c r="E116" s="86">
        <v>9446.68</v>
      </c>
      <c r="F116" s="86">
        <f>D116+E116</f>
        <v>37436.1</v>
      </c>
    </row>
    <row r="117" spans="1:6" ht="24" x14ac:dyDescent="0.2">
      <c r="A117" s="5" t="s">
        <v>355</v>
      </c>
      <c r="B117" s="4" t="s">
        <v>356</v>
      </c>
      <c r="C117" s="4"/>
      <c r="D117" s="95">
        <f t="shared" ref="D117:F117" si="70">D118</f>
        <v>900</v>
      </c>
      <c r="E117" s="115">
        <f t="shared" si="70"/>
        <v>292.67</v>
      </c>
      <c r="F117" s="115">
        <f t="shared" si="70"/>
        <v>1192.67</v>
      </c>
    </row>
    <row r="118" spans="1:6" s="88" customFormat="1" ht="24" x14ac:dyDescent="0.2">
      <c r="A118" s="9" t="s">
        <v>76</v>
      </c>
      <c r="B118" s="4" t="s">
        <v>356</v>
      </c>
      <c r="C118" s="4" t="s">
        <v>75</v>
      </c>
      <c r="D118" s="95">
        <v>900</v>
      </c>
      <c r="E118" s="115">
        <v>292.67</v>
      </c>
      <c r="F118" s="86">
        <f>D118+E118</f>
        <v>1192.67</v>
      </c>
    </row>
    <row r="119" spans="1:6" ht="36" x14ac:dyDescent="0.2">
      <c r="A119" s="5" t="s">
        <v>122</v>
      </c>
      <c r="B119" s="4" t="s">
        <v>121</v>
      </c>
      <c r="C119" s="4"/>
      <c r="D119" s="3">
        <f>D120</f>
        <v>3682</v>
      </c>
      <c r="E119" s="86">
        <f t="shared" ref="E119:F119" si="71">E120</f>
        <v>0</v>
      </c>
      <c r="F119" s="86">
        <f t="shared" si="71"/>
        <v>3682</v>
      </c>
    </row>
    <row r="120" spans="1:6" ht="24" x14ac:dyDescent="0.2">
      <c r="A120" s="5" t="s">
        <v>29</v>
      </c>
      <c r="B120" s="4" t="s">
        <v>121</v>
      </c>
      <c r="C120" s="4" t="s">
        <v>26</v>
      </c>
      <c r="D120" s="3">
        <v>3682</v>
      </c>
      <c r="E120" s="86"/>
      <c r="F120" s="86">
        <f>D120+E120</f>
        <v>3682</v>
      </c>
    </row>
    <row r="121" spans="1:6" ht="24" x14ac:dyDescent="0.2">
      <c r="A121" s="5" t="s">
        <v>363</v>
      </c>
      <c r="B121" s="4" t="s">
        <v>120</v>
      </c>
      <c r="C121" s="4"/>
      <c r="D121" s="3">
        <f>D122</f>
        <v>852.49</v>
      </c>
      <c r="E121" s="86">
        <f t="shared" ref="E121:F121" si="72">E122</f>
        <v>0</v>
      </c>
      <c r="F121" s="86">
        <f t="shared" si="72"/>
        <v>852.49</v>
      </c>
    </row>
    <row r="122" spans="1:6" ht="24" x14ac:dyDescent="0.2">
      <c r="A122" s="5" t="s">
        <v>29</v>
      </c>
      <c r="B122" s="4" t="s">
        <v>120</v>
      </c>
      <c r="C122" s="4" t="s">
        <v>26</v>
      </c>
      <c r="D122" s="3">
        <f t="shared" ref="D122" si="73">501.24+218.25+133</f>
        <v>852.49</v>
      </c>
      <c r="E122" s="86"/>
      <c r="F122" s="86">
        <f>D122+E122</f>
        <v>852.49</v>
      </c>
    </row>
    <row r="123" spans="1:6" ht="24" x14ac:dyDescent="0.2">
      <c r="A123" s="5" t="s">
        <v>119</v>
      </c>
      <c r="B123" s="4" t="s">
        <v>118</v>
      </c>
      <c r="C123" s="4"/>
      <c r="D123" s="3">
        <f>D124</f>
        <v>0</v>
      </c>
      <c r="E123" s="86">
        <f t="shared" ref="E123:F123" si="74">E124</f>
        <v>0</v>
      </c>
      <c r="F123" s="86">
        <f t="shared" si="74"/>
        <v>0</v>
      </c>
    </row>
    <row r="124" spans="1:6" ht="24" x14ac:dyDescent="0.2">
      <c r="A124" s="5" t="s">
        <v>29</v>
      </c>
      <c r="B124" s="4" t="s">
        <v>118</v>
      </c>
      <c r="C124" s="4" t="s">
        <v>26</v>
      </c>
      <c r="D124" s="3"/>
      <c r="E124" s="86"/>
      <c r="F124" s="86">
        <f>D124+E124</f>
        <v>0</v>
      </c>
    </row>
    <row r="125" spans="1:6" ht="24" x14ac:dyDescent="0.2">
      <c r="A125" s="5" t="s">
        <v>117</v>
      </c>
      <c r="B125" s="4" t="s">
        <v>116</v>
      </c>
      <c r="C125" s="4"/>
      <c r="D125" s="3">
        <f>D126</f>
        <v>0</v>
      </c>
      <c r="E125" s="86">
        <f t="shared" ref="E125:F125" si="75">E126</f>
        <v>0</v>
      </c>
      <c r="F125" s="86">
        <f t="shared" si="75"/>
        <v>0</v>
      </c>
    </row>
    <row r="126" spans="1:6" ht="24" x14ac:dyDescent="0.2">
      <c r="A126" s="5" t="s">
        <v>29</v>
      </c>
      <c r="B126" s="4" t="s">
        <v>116</v>
      </c>
      <c r="C126" s="4" t="s">
        <v>26</v>
      </c>
      <c r="D126" s="3"/>
      <c r="E126" s="86"/>
      <c r="F126" s="86">
        <f>D126+E126</f>
        <v>0</v>
      </c>
    </row>
    <row r="127" spans="1:6" ht="84" x14ac:dyDescent="0.2">
      <c r="A127" s="5" t="s">
        <v>316</v>
      </c>
      <c r="B127" s="4" t="s">
        <v>115</v>
      </c>
      <c r="C127" s="4"/>
      <c r="D127" s="3">
        <f>D128</f>
        <v>110361.60000000001</v>
      </c>
      <c r="E127" s="86">
        <f t="shared" ref="E127:F127" si="76">E128</f>
        <v>788.3</v>
      </c>
      <c r="F127" s="86">
        <f t="shared" si="76"/>
        <v>111149.90000000001</v>
      </c>
    </row>
    <row r="128" spans="1:6" ht="24" x14ac:dyDescent="0.2">
      <c r="A128" s="5" t="s">
        <v>29</v>
      </c>
      <c r="B128" s="4" t="s">
        <v>115</v>
      </c>
      <c r="C128" s="4" t="s">
        <v>26</v>
      </c>
      <c r="D128" s="3">
        <f>115054.6-4693</f>
        <v>110361.60000000001</v>
      </c>
      <c r="E128" s="86">
        <v>788.3</v>
      </c>
      <c r="F128" s="86">
        <f>D128+E128</f>
        <v>111149.90000000001</v>
      </c>
    </row>
    <row r="129" spans="1:6" x14ac:dyDescent="0.2">
      <c r="A129" s="5" t="s">
        <v>314</v>
      </c>
      <c r="B129" s="4" t="s">
        <v>114</v>
      </c>
      <c r="C129" s="4"/>
      <c r="D129" s="3">
        <f>D130</f>
        <v>2501.4</v>
      </c>
      <c r="E129" s="86">
        <f t="shared" ref="E129:F129" si="77">E130</f>
        <v>60.6</v>
      </c>
      <c r="F129" s="86">
        <f t="shared" si="77"/>
        <v>2562</v>
      </c>
    </row>
    <row r="130" spans="1:6" ht="24" x14ac:dyDescent="0.2">
      <c r="A130" s="5" t="s">
        <v>29</v>
      </c>
      <c r="B130" s="4" t="s">
        <v>114</v>
      </c>
      <c r="C130" s="4" t="s">
        <v>26</v>
      </c>
      <c r="D130" s="3">
        <v>2501.4</v>
      </c>
      <c r="E130" s="86">
        <v>60.6</v>
      </c>
      <c r="F130" s="86">
        <f>D130+E130</f>
        <v>2562</v>
      </c>
    </row>
    <row r="131" spans="1:6" ht="24" x14ac:dyDescent="0.2">
      <c r="A131" s="5" t="s">
        <v>315</v>
      </c>
      <c r="B131" s="4" t="s">
        <v>113</v>
      </c>
      <c r="C131" s="4"/>
      <c r="D131" s="3">
        <f>D132</f>
        <v>1510.3420000000001</v>
      </c>
      <c r="E131" s="86">
        <f t="shared" ref="E131:F131" si="78">E132</f>
        <v>-537.44200000000001</v>
      </c>
      <c r="F131" s="86">
        <f t="shared" si="78"/>
        <v>972.90000000000009</v>
      </c>
    </row>
    <row r="132" spans="1:6" ht="24" x14ac:dyDescent="0.2">
      <c r="A132" s="5" t="s">
        <v>29</v>
      </c>
      <c r="B132" s="4" t="s">
        <v>113</v>
      </c>
      <c r="C132" s="4" t="s">
        <v>26</v>
      </c>
      <c r="D132" s="3">
        <v>1510.3420000000001</v>
      </c>
      <c r="E132" s="86">
        <v>-537.44200000000001</v>
      </c>
      <c r="F132" s="86">
        <f>D132+E132</f>
        <v>972.90000000000009</v>
      </c>
    </row>
    <row r="133" spans="1:6" x14ac:dyDescent="0.2">
      <c r="A133" s="5" t="s">
        <v>137</v>
      </c>
      <c r="B133" s="4" t="s">
        <v>136</v>
      </c>
      <c r="C133" s="4"/>
      <c r="D133" s="3">
        <f>D134+D142+D144+D138+D140+D136+D146</f>
        <v>52853.908000000003</v>
      </c>
      <c r="E133" s="86">
        <f t="shared" ref="E133:F133" si="79">E134+E142+E144+E138+E140+E136+E146</f>
        <v>7551.4620000000004</v>
      </c>
      <c r="F133" s="86">
        <f t="shared" si="79"/>
        <v>60405.37</v>
      </c>
    </row>
    <row r="134" spans="1:6" ht="36" x14ac:dyDescent="0.2">
      <c r="A134" s="5" t="s">
        <v>285</v>
      </c>
      <c r="B134" s="4" t="s">
        <v>135</v>
      </c>
      <c r="C134" s="4"/>
      <c r="D134" s="3">
        <f>D135</f>
        <v>5749.76</v>
      </c>
      <c r="E134" s="86">
        <f t="shared" ref="E134:F134" si="80">E135</f>
        <v>1000</v>
      </c>
      <c r="F134" s="86">
        <f t="shared" si="80"/>
        <v>6749.76</v>
      </c>
    </row>
    <row r="135" spans="1:6" ht="24" x14ac:dyDescent="0.2">
      <c r="A135" s="5" t="s">
        <v>29</v>
      </c>
      <c r="B135" s="4" t="s">
        <v>135</v>
      </c>
      <c r="C135" s="4" t="s">
        <v>26</v>
      </c>
      <c r="D135" s="3">
        <v>5749.76</v>
      </c>
      <c r="E135" s="86">
        <v>1000</v>
      </c>
      <c r="F135" s="86">
        <f>D135+E135</f>
        <v>6749.76</v>
      </c>
    </row>
    <row r="136" spans="1:6" ht="24" x14ac:dyDescent="0.2">
      <c r="A136" s="5" t="s">
        <v>124</v>
      </c>
      <c r="B136" s="4" t="s">
        <v>134</v>
      </c>
      <c r="C136" s="4"/>
      <c r="D136" s="3">
        <f>D137</f>
        <v>12240.92</v>
      </c>
      <c r="E136" s="86">
        <f t="shared" ref="E136:F136" si="81">E137</f>
        <v>4131.42</v>
      </c>
      <c r="F136" s="86">
        <f t="shared" si="81"/>
        <v>16372.34</v>
      </c>
    </row>
    <row r="137" spans="1:6" ht="24" x14ac:dyDescent="0.2">
      <c r="A137" s="5" t="s">
        <v>29</v>
      </c>
      <c r="B137" s="4" t="s">
        <v>134</v>
      </c>
      <c r="C137" s="4" t="s">
        <v>26</v>
      </c>
      <c r="D137" s="3">
        <f>2790.15+9810.28-359.51</f>
        <v>12240.92</v>
      </c>
      <c r="E137" s="86">
        <v>4131.42</v>
      </c>
      <c r="F137" s="86">
        <f>D137+E137</f>
        <v>16372.34</v>
      </c>
    </row>
    <row r="138" spans="1:6" ht="36" x14ac:dyDescent="0.2">
      <c r="A138" s="9" t="s">
        <v>122</v>
      </c>
      <c r="B138" s="4" t="s">
        <v>133</v>
      </c>
      <c r="C138" s="4"/>
      <c r="D138" s="3">
        <f>D139</f>
        <v>318</v>
      </c>
      <c r="E138" s="86">
        <f t="shared" ref="E138:F138" si="82">E139</f>
        <v>0</v>
      </c>
      <c r="F138" s="86">
        <f t="shared" si="82"/>
        <v>318</v>
      </c>
    </row>
    <row r="139" spans="1:6" ht="24" x14ac:dyDescent="0.2">
      <c r="A139" s="5" t="s">
        <v>29</v>
      </c>
      <c r="B139" s="4" t="s">
        <v>133</v>
      </c>
      <c r="C139" s="4" t="s">
        <v>26</v>
      </c>
      <c r="D139" s="3">
        <v>318</v>
      </c>
      <c r="E139" s="86">
        <v>0</v>
      </c>
      <c r="F139" s="86">
        <f>D139+E139</f>
        <v>318</v>
      </c>
    </row>
    <row r="140" spans="1:6" ht="24" x14ac:dyDescent="0.2">
      <c r="A140" s="5" t="s">
        <v>362</v>
      </c>
      <c r="B140" s="4" t="s">
        <v>132</v>
      </c>
      <c r="C140" s="4"/>
      <c r="D140" s="3">
        <f>D141</f>
        <v>308.87</v>
      </c>
      <c r="E140" s="86">
        <f t="shared" ref="E140:F140" si="83">E141</f>
        <v>0</v>
      </c>
      <c r="F140" s="86">
        <f t="shared" si="83"/>
        <v>308.87</v>
      </c>
    </row>
    <row r="141" spans="1:6" ht="24" x14ac:dyDescent="0.2">
      <c r="A141" s="5" t="s">
        <v>29</v>
      </c>
      <c r="B141" s="4" t="s">
        <v>132</v>
      </c>
      <c r="C141" s="4" t="s">
        <v>26</v>
      </c>
      <c r="D141" s="3">
        <f t="shared" ref="D141" si="84">120.96+48.24+19.43+48.24+18+54</f>
        <v>308.87</v>
      </c>
      <c r="E141" s="86"/>
      <c r="F141" s="86">
        <f>D141+E141</f>
        <v>308.87</v>
      </c>
    </row>
    <row r="142" spans="1:6" ht="84" x14ac:dyDescent="0.2">
      <c r="A142" s="5" t="s">
        <v>316</v>
      </c>
      <c r="B142" s="4" t="s">
        <v>131</v>
      </c>
      <c r="C142" s="4"/>
      <c r="D142" s="3">
        <f>D143</f>
        <v>31288</v>
      </c>
      <c r="E142" s="86">
        <f t="shared" ref="E142:F142" si="85">E143</f>
        <v>0</v>
      </c>
      <c r="F142" s="86">
        <f t="shared" si="85"/>
        <v>31288</v>
      </c>
    </row>
    <row r="143" spans="1:6" ht="24" x14ac:dyDescent="0.2">
      <c r="A143" s="5" t="s">
        <v>29</v>
      </c>
      <c r="B143" s="4" t="s">
        <v>131</v>
      </c>
      <c r="C143" s="4" t="s">
        <v>26</v>
      </c>
      <c r="D143" s="3">
        <f>11838+19450</f>
        <v>31288</v>
      </c>
      <c r="E143" s="86"/>
      <c r="F143" s="86">
        <f>D143+E143</f>
        <v>31288</v>
      </c>
    </row>
    <row r="144" spans="1:6" ht="24" x14ac:dyDescent="0.2">
      <c r="A144" s="5" t="s">
        <v>315</v>
      </c>
      <c r="B144" s="4" t="s">
        <v>130</v>
      </c>
      <c r="C144" s="4"/>
      <c r="D144" s="3">
        <f>D145</f>
        <v>177.958</v>
      </c>
      <c r="E144" s="86">
        <f t="shared" ref="E144:F144" si="86">E145</f>
        <v>-177.958</v>
      </c>
      <c r="F144" s="86">
        <f t="shared" si="86"/>
        <v>0</v>
      </c>
    </row>
    <row r="145" spans="1:6" ht="24" x14ac:dyDescent="0.2">
      <c r="A145" s="5" t="s">
        <v>29</v>
      </c>
      <c r="B145" s="4" t="s">
        <v>130</v>
      </c>
      <c r="C145" s="4" t="s">
        <v>26</v>
      </c>
      <c r="D145" s="3">
        <f t="shared" ref="D145" si="87">115.63+62.328</f>
        <v>177.958</v>
      </c>
      <c r="E145" s="86">
        <v>-177.958</v>
      </c>
      <c r="F145" s="86">
        <f>D145+E145</f>
        <v>0</v>
      </c>
    </row>
    <row r="146" spans="1:6" ht="36" x14ac:dyDescent="0.2">
      <c r="A146" s="5" t="s">
        <v>313</v>
      </c>
      <c r="B146" s="4" t="s">
        <v>375</v>
      </c>
      <c r="C146" s="4"/>
      <c r="D146" s="3">
        <f>D148+D147</f>
        <v>2770.4</v>
      </c>
      <c r="E146" s="86">
        <f t="shared" ref="E146:F146" si="88">E148+E147</f>
        <v>2598</v>
      </c>
      <c r="F146" s="86">
        <f t="shared" si="88"/>
        <v>5368.4000000000005</v>
      </c>
    </row>
    <row r="147" spans="1:6" ht="24" x14ac:dyDescent="0.2">
      <c r="A147" s="5" t="s">
        <v>47</v>
      </c>
      <c r="B147" s="4" t="s">
        <v>375</v>
      </c>
      <c r="C147" s="4" t="s">
        <v>51</v>
      </c>
      <c r="D147" s="3">
        <v>8.31</v>
      </c>
      <c r="E147" s="86"/>
      <c r="F147" s="86">
        <f>D147+E147</f>
        <v>8.31</v>
      </c>
    </row>
    <row r="148" spans="1:6" x14ac:dyDescent="0.2">
      <c r="A148" s="5" t="s">
        <v>45</v>
      </c>
      <c r="B148" s="4" t="s">
        <v>375</v>
      </c>
      <c r="C148" s="4" t="s">
        <v>43</v>
      </c>
      <c r="D148" s="3">
        <v>2762.09</v>
      </c>
      <c r="E148" s="86">
        <v>2598</v>
      </c>
      <c r="F148" s="86">
        <f>D148+E148</f>
        <v>5360.09</v>
      </c>
    </row>
    <row r="149" spans="1:6" x14ac:dyDescent="0.2">
      <c r="A149" s="5" t="s">
        <v>112</v>
      </c>
      <c r="B149" s="4" t="s">
        <v>111</v>
      </c>
      <c r="C149" s="4"/>
      <c r="D149" s="3">
        <f>D150+D152+D154</f>
        <v>20452.849999999999</v>
      </c>
      <c r="E149" s="86">
        <f t="shared" ref="E149:F149" si="89">E150+E152+E154</f>
        <v>-2889.1499999999996</v>
      </c>
      <c r="F149" s="86">
        <f t="shared" si="89"/>
        <v>17563.7</v>
      </c>
    </row>
    <row r="150" spans="1:6" ht="48" x14ac:dyDescent="0.2">
      <c r="A150" s="9" t="s">
        <v>110</v>
      </c>
      <c r="B150" s="4" t="s">
        <v>109</v>
      </c>
      <c r="C150" s="4"/>
      <c r="D150" s="3">
        <f>D151</f>
        <v>11225.86</v>
      </c>
      <c r="E150" s="86">
        <f t="shared" ref="E150:F150" si="90">E151</f>
        <v>-1704.29</v>
      </c>
      <c r="F150" s="86">
        <f t="shared" si="90"/>
        <v>9521.57</v>
      </c>
    </row>
    <row r="151" spans="1:6" ht="24" x14ac:dyDescent="0.2">
      <c r="A151" s="5" t="s">
        <v>29</v>
      </c>
      <c r="B151" s="4" t="s">
        <v>109</v>
      </c>
      <c r="C151" s="4" t="s">
        <v>26</v>
      </c>
      <c r="D151" s="3">
        <v>11225.86</v>
      </c>
      <c r="E151" s="86">
        <f>-744.64-959.65</f>
        <v>-1704.29</v>
      </c>
      <c r="F151" s="86">
        <f>D151+E151</f>
        <v>9521.57</v>
      </c>
    </row>
    <row r="152" spans="1:6" ht="24" x14ac:dyDescent="0.2">
      <c r="A152" s="5" t="s">
        <v>108</v>
      </c>
      <c r="B152" s="4" t="s">
        <v>107</v>
      </c>
      <c r="C152" s="4"/>
      <c r="D152" s="3">
        <f>D153</f>
        <v>4727.16</v>
      </c>
      <c r="E152" s="86">
        <f t="shared" ref="E152:F152" si="91">E153</f>
        <v>-1061.3899999999999</v>
      </c>
      <c r="F152" s="86">
        <f t="shared" si="91"/>
        <v>3665.77</v>
      </c>
    </row>
    <row r="153" spans="1:6" ht="24" x14ac:dyDescent="0.2">
      <c r="A153" s="5" t="s">
        <v>29</v>
      </c>
      <c r="B153" s="4" t="s">
        <v>107</v>
      </c>
      <c r="C153" s="4" t="s">
        <v>26</v>
      </c>
      <c r="D153" s="3">
        <v>4727.16</v>
      </c>
      <c r="E153" s="86">
        <f>-615.65-445.74</f>
        <v>-1061.3899999999999</v>
      </c>
      <c r="F153" s="86">
        <f>D153+E153</f>
        <v>3665.77</v>
      </c>
    </row>
    <row r="154" spans="1:6" s="36" customFormat="1" ht="36" x14ac:dyDescent="0.2">
      <c r="A154" s="9" t="s">
        <v>106</v>
      </c>
      <c r="B154" s="4" t="s">
        <v>353</v>
      </c>
      <c r="C154" s="4"/>
      <c r="D154" s="95">
        <f t="shared" ref="D154:F154" si="92">D155</f>
        <v>4499.83</v>
      </c>
      <c r="E154" s="115">
        <f t="shared" si="92"/>
        <v>-123.47</v>
      </c>
      <c r="F154" s="115">
        <f t="shared" si="92"/>
        <v>4376.3599999999997</v>
      </c>
    </row>
    <row r="155" spans="1:6" s="36" customFormat="1" ht="24" x14ac:dyDescent="0.2">
      <c r="A155" s="5" t="s">
        <v>29</v>
      </c>
      <c r="B155" s="4" t="s">
        <v>353</v>
      </c>
      <c r="C155" s="4">
        <v>600</v>
      </c>
      <c r="D155" s="95">
        <f t="shared" ref="D155" si="93">4499.83</f>
        <v>4499.83</v>
      </c>
      <c r="E155" s="115">
        <v>-123.47</v>
      </c>
      <c r="F155" s="86">
        <f>D155+E155</f>
        <v>4376.3599999999997</v>
      </c>
    </row>
    <row r="156" spans="1:6" ht="24" x14ac:dyDescent="0.2">
      <c r="A156" s="5" t="s">
        <v>389</v>
      </c>
      <c r="B156" s="4" t="s">
        <v>391</v>
      </c>
      <c r="C156" s="4"/>
      <c r="D156" s="101">
        <f>D157</f>
        <v>798</v>
      </c>
      <c r="E156" s="118">
        <f t="shared" ref="E156:F156" si="94">E157</f>
        <v>-11.4</v>
      </c>
      <c r="F156" s="118">
        <f t="shared" si="94"/>
        <v>786.6</v>
      </c>
    </row>
    <row r="157" spans="1:6" ht="36" x14ac:dyDescent="0.2">
      <c r="A157" s="5" t="s">
        <v>390</v>
      </c>
      <c r="B157" s="4" t="s">
        <v>392</v>
      </c>
      <c r="C157" s="4"/>
      <c r="D157" s="101">
        <f t="shared" ref="D157:F157" si="95">D158+D159</f>
        <v>798</v>
      </c>
      <c r="E157" s="118">
        <f t="shared" si="95"/>
        <v>-11.4</v>
      </c>
      <c r="F157" s="118">
        <f t="shared" si="95"/>
        <v>786.6</v>
      </c>
    </row>
    <row r="158" spans="1:6" ht="36" x14ac:dyDescent="0.2">
      <c r="A158" s="5" t="s">
        <v>38</v>
      </c>
      <c r="B158" s="4" t="s">
        <v>392</v>
      </c>
      <c r="C158" s="4" t="s">
        <v>34</v>
      </c>
      <c r="D158" s="101">
        <v>624</v>
      </c>
      <c r="E158" s="118"/>
      <c r="F158" s="86">
        <f>D158+E158</f>
        <v>624</v>
      </c>
    </row>
    <row r="159" spans="1:6" ht="24" x14ac:dyDescent="0.2">
      <c r="A159" s="5" t="s">
        <v>47</v>
      </c>
      <c r="B159" s="4" t="s">
        <v>392</v>
      </c>
      <c r="C159" s="4" t="s">
        <v>51</v>
      </c>
      <c r="D159" s="101">
        <v>174</v>
      </c>
      <c r="E159" s="118">
        <v>-11.4</v>
      </c>
      <c r="F159" s="86">
        <f>D159+E159</f>
        <v>162.6</v>
      </c>
    </row>
    <row r="160" spans="1:6" x14ac:dyDescent="0.2">
      <c r="A160" s="5" t="s">
        <v>364</v>
      </c>
      <c r="B160" s="4" t="s">
        <v>365</v>
      </c>
      <c r="C160" s="4"/>
      <c r="D160" s="95">
        <f>D161+D163</f>
        <v>1648</v>
      </c>
      <c r="E160" s="115">
        <f t="shared" ref="E160:F160" si="96">E161+E163</f>
        <v>-221.9</v>
      </c>
      <c r="F160" s="115">
        <f t="shared" si="96"/>
        <v>1426.1</v>
      </c>
    </row>
    <row r="161" spans="1:6" x14ac:dyDescent="0.2">
      <c r="A161" s="5" t="s">
        <v>366</v>
      </c>
      <c r="B161" s="4" t="s">
        <v>367</v>
      </c>
      <c r="C161" s="4"/>
      <c r="D161" s="95">
        <f t="shared" ref="D161:F161" si="97">D162</f>
        <v>150</v>
      </c>
      <c r="E161" s="115">
        <f t="shared" si="97"/>
        <v>-150</v>
      </c>
      <c r="F161" s="115">
        <f t="shared" si="97"/>
        <v>0</v>
      </c>
    </row>
    <row r="162" spans="1:6" ht="24" x14ac:dyDescent="0.2">
      <c r="A162" s="5" t="s">
        <v>29</v>
      </c>
      <c r="B162" s="4" t="s">
        <v>367</v>
      </c>
      <c r="C162" s="4" t="s">
        <v>26</v>
      </c>
      <c r="D162" s="95">
        <v>150</v>
      </c>
      <c r="E162" s="115">
        <v>-150</v>
      </c>
      <c r="F162" s="86">
        <f>D162+E162</f>
        <v>0</v>
      </c>
    </row>
    <row r="163" spans="1:6" ht="24" x14ac:dyDescent="0.2">
      <c r="A163" s="5" t="s">
        <v>326</v>
      </c>
      <c r="B163" s="4" t="s">
        <v>368</v>
      </c>
      <c r="C163" s="4"/>
      <c r="D163" s="95">
        <f t="shared" ref="D163:F163" si="98">D165+D164</f>
        <v>1498</v>
      </c>
      <c r="E163" s="115">
        <f t="shared" si="98"/>
        <v>-71.900000000000006</v>
      </c>
      <c r="F163" s="115">
        <f t="shared" si="98"/>
        <v>1426.1</v>
      </c>
    </row>
    <row r="164" spans="1:6" x14ac:dyDescent="0.2">
      <c r="A164" s="5" t="s">
        <v>45</v>
      </c>
      <c r="B164" s="4" t="s">
        <v>368</v>
      </c>
      <c r="C164" s="4" t="s">
        <v>43</v>
      </c>
      <c r="D164" s="95">
        <v>1498</v>
      </c>
      <c r="E164" s="115">
        <v>-71.900000000000006</v>
      </c>
      <c r="F164" s="86">
        <f>D164+E164</f>
        <v>1426.1</v>
      </c>
    </row>
    <row r="165" spans="1:6" ht="24" x14ac:dyDescent="0.2">
      <c r="A165" s="5" t="s">
        <v>29</v>
      </c>
      <c r="B165" s="4" t="s">
        <v>368</v>
      </c>
      <c r="C165" s="4" t="s">
        <v>26</v>
      </c>
      <c r="D165" s="95"/>
      <c r="E165" s="115"/>
      <c r="F165" s="86">
        <f>D165+E165</f>
        <v>0</v>
      </c>
    </row>
    <row r="166" spans="1:6" ht="48" x14ac:dyDescent="0.2">
      <c r="A166" s="5" t="s">
        <v>376</v>
      </c>
      <c r="B166" s="4" t="s">
        <v>203</v>
      </c>
      <c r="C166" s="4"/>
      <c r="D166" s="3">
        <f>D167</f>
        <v>5780.45</v>
      </c>
      <c r="E166" s="86">
        <f t="shared" ref="E166:F166" si="99">E167</f>
        <v>2.710000000000008</v>
      </c>
      <c r="F166" s="86">
        <f t="shared" si="99"/>
        <v>5783.1600000000008</v>
      </c>
    </row>
    <row r="167" spans="1:6" ht="24" x14ac:dyDescent="0.2">
      <c r="A167" s="5" t="s">
        <v>377</v>
      </c>
      <c r="B167" s="4" t="s">
        <v>378</v>
      </c>
      <c r="C167" s="4"/>
      <c r="D167" s="3">
        <f>D168+D170</f>
        <v>5780.45</v>
      </c>
      <c r="E167" s="86">
        <f t="shared" ref="E167:F167" si="100">E168+E170</f>
        <v>2.710000000000008</v>
      </c>
      <c r="F167" s="86">
        <f t="shared" si="100"/>
        <v>5783.1600000000008</v>
      </c>
    </row>
    <row r="168" spans="1:6" ht="24" x14ac:dyDescent="0.2">
      <c r="A168" s="5" t="s">
        <v>202</v>
      </c>
      <c r="B168" s="4" t="s">
        <v>200</v>
      </c>
      <c r="C168" s="4"/>
      <c r="D168" s="3">
        <f>D169</f>
        <v>5141.75</v>
      </c>
      <c r="E168" s="86">
        <f t="shared" ref="E168:F168" si="101">E169</f>
        <v>212.31</v>
      </c>
      <c r="F168" s="86">
        <f t="shared" si="101"/>
        <v>5354.06</v>
      </c>
    </row>
    <row r="169" spans="1:6" ht="36" x14ac:dyDescent="0.2">
      <c r="A169" s="5" t="s">
        <v>38</v>
      </c>
      <c r="B169" s="4" t="s">
        <v>200</v>
      </c>
      <c r="C169" s="4" t="s">
        <v>34</v>
      </c>
      <c r="D169" s="3">
        <f>1552.44+3589.31</f>
        <v>5141.75</v>
      </c>
      <c r="E169" s="86">
        <f>-66+278.31</f>
        <v>212.31</v>
      </c>
      <c r="F169" s="86">
        <f>D169+E169</f>
        <v>5354.06</v>
      </c>
    </row>
    <row r="170" spans="1:6" ht="24" x14ac:dyDescent="0.2">
      <c r="A170" s="5" t="s">
        <v>201</v>
      </c>
      <c r="B170" s="4" t="s">
        <v>350</v>
      </c>
      <c r="C170" s="4"/>
      <c r="D170" s="3">
        <f t="shared" ref="D170:F170" si="102">D171+D172</f>
        <v>638.70000000000005</v>
      </c>
      <c r="E170" s="86">
        <f t="shared" si="102"/>
        <v>-209.6</v>
      </c>
      <c r="F170" s="86">
        <f t="shared" si="102"/>
        <v>429.1</v>
      </c>
    </row>
    <row r="171" spans="1:6" ht="24" x14ac:dyDescent="0.2">
      <c r="A171" s="5" t="s">
        <v>47</v>
      </c>
      <c r="B171" s="4" t="s">
        <v>350</v>
      </c>
      <c r="C171" s="4" t="s">
        <v>51</v>
      </c>
      <c r="D171" s="3">
        <f t="shared" ref="D171" si="103">628.7-1</f>
        <v>627.70000000000005</v>
      </c>
      <c r="E171" s="86">
        <v>-209.6</v>
      </c>
      <c r="F171" s="86">
        <f>D171+E171</f>
        <v>418.1</v>
      </c>
    </row>
    <row r="172" spans="1:6" ht="24" x14ac:dyDescent="0.2">
      <c r="A172" s="5" t="s">
        <v>80</v>
      </c>
      <c r="B172" s="4" t="s">
        <v>350</v>
      </c>
      <c r="C172" s="4" t="s">
        <v>94</v>
      </c>
      <c r="D172" s="3">
        <v>11</v>
      </c>
      <c r="E172" s="86">
        <v>0</v>
      </c>
      <c r="F172" s="86">
        <f>D172+E172</f>
        <v>11</v>
      </c>
    </row>
    <row r="173" spans="1:6" ht="36" x14ac:dyDescent="0.2">
      <c r="A173" s="5" t="s">
        <v>379</v>
      </c>
      <c r="B173" s="4" t="s">
        <v>12</v>
      </c>
      <c r="C173" s="4"/>
      <c r="D173" s="95">
        <f>D174+D181</f>
        <v>28321.8</v>
      </c>
      <c r="E173" s="115">
        <f t="shared" ref="E173:F173" si="104">E174+E181</f>
        <v>-1158.5999999999999</v>
      </c>
      <c r="F173" s="115">
        <f t="shared" si="104"/>
        <v>27163.200000000001</v>
      </c>
    </row>
    <row r="174" spans="1:6" ht="24" x14ac:dyDescent="0.2">
      <c r="A174" s="5" t="s">
        <v>11</v>
      </c>
      <c r="B174" s="4" t="s">
        <v>10</v>
      </c>
      <c r="C174" s="4"/>
      <c r="D174" s="95">
        <f>D175+D177+D179</f>
        <v>27174.5</v>
      </c>
      <c r="E174" s="115">
        <f t="shared" ref="E174:F174" si="105">E175+E177+E179</f>
        <v>-1105.5</v>
      </c>
      <c r="F174" s="115">
        <f t="shared" si="105"/>
        <v>26069</v>
      </c>
    </row>
    <row r="175" spans="1:6" ht="36" x14ac:dyDescent="0.2">
      <c r="A175" s="5" t="s">
        <v>478</v>
      </c>
      <c r="B175" s="4" t="s">
        <v>23</v>
      </c>
      <c r="C175" s="4"/>
      <c r="D175" s="95">
        <f t="shared" ref="D175:F175" si="106">D176</f>
        <v>200</v>
      </c>
      <c r="E175" s="115">
        <f t="shared" si="106"/>
        <v>-101</v>
      </c>
      <c r="F175" s="115">
        <f t="shared" si="106"/>
        <v>99</v>
      </c>
    </row>
    <row r="176" spans="1:6" x14ac:dyDescent="0.2">
      <c r="A176" s="5" t="s">
        <v>22</v>
      </c>
      <c r="B176" s="4" t="s">
        <v>23</v>
      </c>
      <c r="C176" s="4" t="s">
        <v>21</v>
      </c>
      <c r="D176" s="95">
        <f>199+1</f>
        <v>200</v>
      </c>
      <c r="E176" s="115">
        <v>-101</v>
      </c>
      <c r="F176" s="86">
        <f>D176+E176</f>
        <v>99</v>
      </c>
    </row>
    <row r="177" spans="1:6" ht="24" x14ac:dyDescent="0.2">
      <c r="A177" s="5" t="s">
        <v>17</v>
      </c>
      <c r="B177" s="4" t="s">
        <v>16</v>
      </c>
      <c r="C177" s="4"/>
      <c r="D177" s="95">
        <f t="shared" ref="D177:F177" si="107">D178</f>
        <v>21107</v>
      </c>
      <c r="E177" s="115">
        <f t="shared" si="107"/>
        <v>-1000</v>
      </c>
      <c r="F177" s="115">
        <f t="shared" si="107"/>
        <v>20107</v>
      </c>
    </row>
    <row r="178" spans="1:6" x14ac:dyDescent="0.2">
      <c r="A178" s="5" t="s">
        <v>8</v>
      </c>
      <c r="B178" s="4" t="s">
        <v>16</v>
      </c>
      <c r="C178" s="4" t="s">
        <v>5</v>
      </c>
      <c r="D178" s="95">
        <v>21107</v>
      </c>
      <c r="E178" s="115">
        <v>-1000</v>
      </c>
      <c r="F178" s="86">
        <f>D178+E178</f>
        <v>20107</v>
      </c>
    </row>
    <row r="179" spans="1:6" ht="24" x14ac:dyDescent="0.2">
      <c r="A179" s="5" t="s">
        <v>328</v>
      </c>
      <c r="B179" s="4" t="s">
        <v>14</v>
      </c>
      <c r="C179" s="4"/>
      <c r="D179" s="95">
        <f t="shared" ref="D179:F179" si="108">D180</f>
        <v>5867.5</v>
      </c>
      <c r="E179" s="115">
        <f t="shared" si="108"/>
        <v>-4.5</v>
      </c>
      <c r="F179" s="115">
        <f t="shared" si="108"/>
        <v>5863</v>
      </c>
    </row>
    <row r="180" spans="1:6" x14ac:dyDescent="0.2">
      <c r="A180" s="5" t="s">
        <v>8</v>
      </c>
      <c r="B180" s="4" t="s">
        <v>14</v>
      </c>
      <c r="C180" s="4" t="s">
        <v>5</v>
      </c>
      <c r="D180" s="95">
        <v>5867.5</v>
      </c>
      <c r="E180" s="115">
        <v>-4.5</v>
      </c>
      <c r="F180" s="86">
        <f>D180+E180</f>
        <v>5863</v>
      </c>
    </row>
    <row r="181" spans="1:6" ht="36" x14ac:dyDescent="0.2">
      <c r="A181" s="5" t="s">
        <v>199</v>
      </c>
      <c r="B181" s="4" t="s">
        <v>380</v>
      </c>
      <c r="C181" s="4"/>
      <c r="D181" s="3">
        <f>D182+D184+D186+D188+D190</f>
        <v>1147.3000000000002</v>
      </c>
      <c r="E181" s="86">
        <f t="shared" ref="E181:F181" si="109">E182+E184+E186+E188+E190</f>
        <v>-53.100000000000009</v>
      </c>
      <c r="F181" s="86">
        <f t="shared" si="109"/>
        <v>1094.2</v>
      </c>
    </row>
    <row r="182" spans="1:6" x14ac:dyDescent="0.2">
      <c r="A182" s="5" t="s">
        <v>381</v>
      </c>
      <c r="B182" s="4" t="s">
        <v>300</v>
      </c>
      <c r="C182" s="4"/>
      <c r="D182" s="3">
        <f t="shared" ref="D182:F182" si="110">D183</f>
        <v>429.1</v>
      </c>
      <c r="E182" s="86">
        <f t="shared" si="110"/>
        <v>-200</v>
      </c>
      <c r="F182" s="86">
        <f t="shared" si="110"/>
        <v>229.10000000000002</v>
      </c>
    </row>
    <row r="183" spans="1:6" ht="24" x14ac:dyDescent="0.2">
      <c r="A183" s="5" t="s">
        <v>47</v>
      </c>
      <c r="B183" s="4" t="s">
        <v>300</v>
      </c>
      <c r="C183" s="4" t="s">
        <v>51</v>
      </c>
      <c r="D183" s="3">
        <v>429.1</v>
      </c>
      <c r="E183" s="86">
        <v>-200</v>
      </c>
      <c r="F183" s="86">
        <f>D183+E183</f>
        <v>229.10000000000002</v>
      </c>
    </row>
    <row r="184" spans="1:6" ht="24" x14ac:dyDescent="0.2">
      <c r="A184" s="5" t="s">
        <v>317</v>
      </c>
      <c r="B184" s="4" t="s">
        <v>181</v>
      </c>
      <c r="C184" s="4"/>
      <c r="D184" s="97">
        <f t="shared" ref="D184:F184" si="111">D185</f>
        <v>51.7</v>
      </c>
      <c r="E184" s="114">
        <f t="shared" si="111"/>
        <v>-0.1</v>
      </c>
      <c r="F184" s="114">
        <f t="shared" si="111"/>
        <v>51.6</v>
      </c>
    </row>
    <row r="185" spans="1:6" ht="24" x14ac:dyDescent="0.2">
      <c r="A185" s="5" t="s">
        <v>47</v>
      </c>
      <c r="B185" s="4" t="s">
        <v>181</v>
      </c>
      <c r="C185" s="4" t="s">
        <v>51</v>
      </c>
      <c r="D185" s="97">
        <v>51.7</v>
      </c>
      <c r="E185" s="114">
        <v>-0.1</v>
      </c>
      <c r="F185" s="86">
        <f>D185+E185</f>
        <v>51.6</v>
      </c>
    </row>
    <row r="186" spans="1:6" ht="48" x14ac:dyDescent="0.2">
      <c r="A186" s="5" t="s">
        <v>318</v>
      </c>
      <c r="B186" s="4" t="s">
        <v>180</v>
      </c>
      <c r="C186" s="4"/>
      <c r="D186" s="97">
        <f t="shared" ref="D186:F186" si="112">D187</f>
        <v>185.9</v>
      </c>
      <c r="E186" s="114">
        <f t="shared" si="112"/>
        <v>0</v>
      </c>
      <c r="F186" s="114">
        <f t="shared" si="112"/>
        <v>185.9</v>
      </c>
    </row>
    <row r="187" spans="1:6" ht="36" x14ac:dyDescent="0.2">
      <c r="A187" s="5" t="s">
        <v>38</v>
      </c>
      <c r="B187" s="4" t="s">
        <v>180</v>
      </c>
      <c r="C187" s="4" t="s">
        <v>34</v>
      </c>
      <c r="D187" s="97">
        <v>185.9</v>
      </c>
      <c r="E187" s="114"/>
      <c r="F187" s="86">
        <f>D187+E187</f>
        <v>185.9</v>
      </c>
    </row>
    <row r="188" spans="1:6" ht="24" x14ac:dyDescent="0.2">
      <c r="A188" s="5" t="s">
        <v>327</v>
      </c>
      <c r="B188" s="4" t="s">
        <v>177</v>
      </c>
      <c r="C188" s="4"/>
      <c r="D188" s="3">
        <f t="shared" ref="D188:F188" si="113">D189</f>
        <v>480.6</v>
      </c>
      <c r="E188" s="86">
        <f t="shared" si="113"/>
        <v>33.799999999999997</v>
      </c>
      <c r="F188" s="86">
        <f t="shared" si="113"/>
        <v>514.4</v>
      </c>
    </row>
    <row r="189" spans="1:6" x14ac:dyDescent="0.2">
      <c r="A189" s="5" t="s">
        <v>8</v>
      </c>
      <c r="B189" s="4" t="s">
        <v>177</v>
      </c>
      <c r="C189" s="4" t="s">
        <v>5</v>
      </c>
      <c r="D189" s="3">
        <v>480.6</v>
      </c>
      <c r="E189" s="86">
        <v>33.799999999999997</v>
      </c>
      <c r="F189" s="86">
        <f>D189+E189</f>
        <v>514.4</v>
      </c>
    </row>
    <row r="190" spans="1:6" ht="36" x14ac:dyDescent="0.2">
      <c r="A190" s="5" t="s">
        <v>183</v>
      </c>
      <c r="B190" s="4" t="s">
        <v>182</v>
      </c>
      <c r="C190" s="4"/>
      <c r="D190" s="97">
        <f t="shared" ref="D190:F190" si="114">D191</f>
        <v>0</v>
      </c>
      <c r="E190" s="114">
        <f t="shared" si="114"/>
        <v>113.2</v>
      </c>
      <c r="F190" s="114">
        <f t="shared" si="114"/>
        <v>113.2</v>
      </c>
    </row>
    <row r="191" spans="1:6" ht="24" x14ac:dyDescent="0.2">
      <c r="A191" s="5" t="s">
        <v>47</v>
      </c>
      <c r="B191" s="4" t="s">
        <v>182</v>
      </c>
      <c r="C191" s="4" t="s">
        <v>51</v>
      </c>
      <c r="D191" s="97"/>
      <c r="E191" s="114">
        <v>113.2</v>
      </c>
      <c r="F191" s="86">
        <f>D191+E191</f>
        <v>113.2</v>
      </c>
    </row>
    <row r="192" spans="1:6" ht="48" x14ac:dyDescent="0.2">
      <c r="A192" s="5" t="s">
        <v>431</v>
      </c>
      <c r="B192" s="4" t="s">
        <v>149</v>
      </c>
      <c r="C192" s="4"/>
      <c r="D192" s="11">
        <f>D193+D197</f>
        <v>6808.1619999999994</v>
      </c>
      <c r="E192" s="116">
        <f t="shared" ref="E192:F192" si="115">E193+E197</f>
        <v>2143.268</v>
      </c>
      <c r="F192" s="116">
        <f t="shared" si="115"/>
        <v>8951.43</v>
      </c>
    </row>
    <row r="193" spans="1:6" ht="36" x14ac:dyDescent="0.2">
      <c r="A193" s="5" t="s">
        <v>148</v>
      </c>
      <c r="B193" s="4" t="s">
        <v>432</v>
      </c>
      <c r="C193" s="4"/>
      <c r="D193" s="11">
        <f>D194</f>
        <v>6808.1619999999994</v>
      </c>
      <c r="E193" s="116">
        <f t="shared" ref="E193:F193" si="116">E194</f>
        <v>2083.268</v>
      </c>
      <c r="F193" s="116">
        <f t="shared" si="116"/>
        <v>8891.43</v>
      </c>
    </row>
    <row r="194" spans="1:6" ht="24" x14ac:dyDescent="0.2">
      <c r="A194" s="5" t="s">
        <v>433</v>
      </c>
      <c r="B194" s="4" t="s">
        <v>147</v>
      </c>
      <c r="C194" s="4"/>
      <c r="D194" s="11">
        <f>D195+D196</f>
        <v>6808.1619999999994</v>
      </c>
      <c r="E194" s="116">
        <f t="shared" ref="E194:F194" si="117">E195+E196</f>
        <v>2083.268</v>
      </c>
      <c r="F194" s="116">
        <f t="shared" si="117"/>
        <v>8891.43</v>
      </c>
    </row>
    <row r="195" spans="1:6" ht="24" x14ac:dyDescent="0.2">
      <c r="A195" s="5" t="s">
        <v>47</v>
      </c>
      <c r="B195" s="4" t="s">
        <v>147</v>
      </c>
      <c r="C195" s="4" t="s">
        <v>51</v>
      </c>
      <c r="D195" s="11">
        <f>1129+2545+71.2+50+95+570+600+1064+78+100+84-2000+1027.812</f>
        <v>5414.0119999999997</v>
      </c>
      <c r="E195" s="116">
        <f>-1376.31+3822.988</f>
        <v>2446.6779999999999</v>
      </c>
      <c r="F195" s="86">
        <f>D195+E195</f>
        <v>7860.69</v>
      </c>
    </row>
    <row r="196" spans="1:6" ht="24" x14ac:dyDescent="0.2">
      <c r="A196" s="5" t="s">
        <v>80</v>
      </c>
      <c r="B196" s="4" t="s">
        <v>147</v>
      </c>
      <c r="C196" s="4" t="s">
        <v>94</v>
      </c>
      <c r="D196" s="11">
        <f>47.05+1042.26+19.84+285</f>
        <v>1394.1499999999999</v>
      </c>
      <c r="E196" s="116">
        <f>-363.2-0.21</f>
        <v>-363.40999999999997</v>
      </c>
      <c r="F196" s="86">
        <f>D196+E196</f>
        <v>1030.7399999999998</v>
      </c>
    </row>
    <row r="197" spans="1:6" ht="24" x14ac:dyDescent="0.2">
      <c r="A197" s="5" t="s">
        <v>343</v>
      </c>
      <c r="B197" s="4" t="s">
        <v>437</v>
      </c>
      <c r="C197" s="4"/>
      <c r="D197" s="103">
        <f>D198</f>
        <v>0</v>
      </c>
      <c r="E197" s="119">
        <f t="shared" ref="D197:F198" si="118">E198</f>
        <v>60</v>
      </c>
      <c r="F197" s="119">
        <f t="shared" si="118"/>
        <v>60</v>
      </c>
    </row>
    <row r="198" spans="1:6" x14ac:dyDescent="0.2">
      <c r="A198" s="5" t="s">
        <v>439</v>
      </c>
      <c r="B198" s="4" t="s">
        <v>438</v>
      </c>
      <c r="C198" s="4"/>
      <c r="D198" s="103">
        <f t="shared" si="118"/>
        <v>0</v>
      </c>
      <c r="E198" s="119">
        <f t="shared" si="118"/>
        <v>60</v>
      </c>
      <c r="F198" s="119">
        <f t="shared" si="118"/>
        <v>60</v>
      </c>
    </row>
    <row r="199" spans="1:6" ht="24" x14ac:dyDescent="0.2">
      <c r="A199" s="5" t="s">
        <v>80</v>
      </c>
      <c r="B199" s="4" t="s">
        <v>438</v>
      </c>
      <c r="C199" s="4" t="s">
        <v>94</v>
      </c>
      <c r="D199" s="3"/>
      <c r="E199" s="86">
        <v>60</v>
      </c>
      <c r="F199" s="86">
        <f>D199+E199</f>
        <v>60</v>
      </c>
    </row>
    <row r="200" spans="1:6" ht="48" x14ac:dyDescent="0.2">
      <c r="A200" s="5" t="s">
        <v>515</v>
      </c>
      <c r="B200" s="4" t="s">
        <v>320</v>
      </c>
      <c r="C200" s="4"/>
      <c r="D200" s="95">
        <f>D201</f>
        <v>1945.71</v>
      </c>
      <c r="E200" s="115">
        <f t="shared" ref="E200:F200" si="119">E201</f>
        <v>460.84</v>
      </c>
      <c r="F200" s="115">
        <f t="shared" si="119"/>
        <v>2406.5499999999997</v>
      </c>
    </row>
    <row r="201" spans="1:6" x14ac:dyDescent="0.2">
      <c r="A201" s="5" t="s">
        <v>516</v>
      </c>
      <c r="B201" s="4" t="s">
        <v>174</v>
      </c>
      <c r="C201" s="4"/>
      <c r="D201" s="95">
        <f>D202+D204</f>
        <v>1945.71</v>
      </c>
      <c r="E201" s="115">
        <f t="shared" ref="E201:F201" si="120">E202+E204</f>
        <v>460.84</v>
      </c>
      <c r="F201" s="115">
        <f t="shared" si="120"/>
        <v>2406.5499999999997</v>
      </c>
    </row>
    <row r="202" spans="1:6" x14ac:dyDescent="0.2">
      <c r="A202" s="5" t="s">
        <v>301</v>
      </c>
      <c r="B202" s="4" t="s">
        <v>173</v>
      </c>
      <c r="C202" s="4"/>
      <c r="D202" s="95">
        <f>D203</f>
        <v>1909.71</v>
      </c>
      <c r="E202" s="115">
        <f t="shared" ref="E202" si="121">E203</f>
        <v>419.64</v>
      </c>
      <c r="F202" s="115">
        <f>F203</f>
        <v>2329.35</v>
      </c>
    </row>
    <row r="203" spans="1:6" ht="36" x14ac:dyDescent="0.2">
      <c r="A203" s="5" t="s">
        <v>38</v>
      </c>
      <c r="B203" s="4" t="s">
        <v>173</v>
      </c>
      <c r="C203" s="4">
        <v>100</v>
      </c>
      <c r="D203" s="95">
        <v>1909.71</v>
      </c>
      <c r="E203" s="115">
        <f>919.64-500</f>
        <v>419.64</v>
      </c>
      <c r="F203" s="86">
        <f>D203+E203</f>
        <v>2329.35</v>
      </c>
    </row>
    <row r="204" spans="1:6" x14ac:dyDescent="0.2">
      <c r="A204" s="5" t="s">
        <v>302</v>
      </c>
      <c r="B204" s="4" t="s">
        <v>172</v>
      </c>
      <c r="C204" s="4"/>
      <c r="D204" s="95">
        <f>D205+D206</f>
        <v>36</v>
      </c>
      <c r="E204" s="115">
        <f t="shared" ref="E204:F204" si="122">E205+E206</f>
        <v>41.2</v>
      </c>
      <c r="F204" s="115">
        <f t="shared" si="122"/>
        <v>77.2</v>
      </c>
    </row>
    <row r="205" spans="1:6" ht="24" x14ac:dyDescent="0.2">
      <c r="A205" s="5" t="s">
        <v>47</v>
      </c>
      <c r="B205" s="4" t="s">
        <v>172</v>
      </c>
      <c r="C205" s="4" t="s">
        <v>51</v>
      </c>
      <c r="D205" s="95">
        <v>36</v>
      </c>
      <c r="E205" s="115">
        <v>40.200000000000003</v>
      </c>
      <c r="F205" s="86">
        <f>D205+E205</f>
        <v>76.2</v>
      </c>
    </row>
    <row r="206" spans="1:6" ht="24" x14ac:dyDescent="0.2">
      <c r="A206" s="5" t="s">
        <v>80</v>
      </c>
      <c r="B206" s="4" t="s">
        <v>172</v>
      </c>
      <c r="C206" s="4" t="s">
        <v>94</v>
      </c>
      <c r="D206" s="95"/>
      <c r="E206" s="115">
        <v>1</v>
      </c>
      <c r="F206" s="86">
        <f>D206+E206</f>
        <v>1</v>
      </c>
    </row>
    <row r="207" spans="1:6" ht="60" x14ac:dyDescent="0.2">
      <c r="A207" s="5" t="s">
        <v>429</v>
      </c>
      <c r="B207" s="5" t="s">
        <v>319</v>
      </c>
      <c r="C207" s="5"/>
      <c r="D207" s="102">
        <f>D208</f>
        <v>0</v>
      </c>
      <c r="E207" s="120">
        <f t="shared" ref="E207:F207" si="123">E208</f>
        <v>1052</v>
      </c>
      <c r="F207" s="120">
        <f t="shared" si="123"/>
        <v>1052</v>
      </c>
    </row>
    <row r="208" spans="1:6" ht="24" x14ac:dyDescent="0.2">
      <c r="A208" s="5" t="s">
        <v>409</v>
      </c>
      <c r="B208" s="5" t="s">
        <v>430</v>
      </c>
      <c r="C208" s="5"/>
      <c r="D208" s="102">
        <f>D209+D211</f>
        <v>0</v>
      </c>
      <c r="E208" s="120">
        <f t="shared" ref="E208:F208" si="124">E209+E211</f>
        <v>1052</v>
      </c>
      <c r="F208" s="120">
        <f t="shared" si="124"/>
        <v>1052</v>
      </c>
    </row>
    <row r="209" spans="1:6" ht="24" x14ac:dyDescent="0.2">
      <c r="A209" s="5" t="s">
        <v>321</v>
      </c>
      <c r="B209" s="5" t="s">
        <v>299</v>
      </c>
      <c r="C209" s="5"/>
      <c r="D209" s="102">
        <f t="shared" ref="D209:F209" si="125">D210</f>
        <v>0</v>
      </c>
      <c r="E209" s="120">
        <f t="shared" si="125"/>
        <v>838.8</v>
      </c>
      <c r="F209" s="120">
        <f t="shared" si="125"/>
        <v>838.8</v>
      </c>
    </row>
    <row r="210" spans="1:6" ht="36" x14ac:dyDescent="0.2">
      <c r="A210" s="5" t="s">
        <v>38</v>
      </c>
      <c r="B210" s="5" t="s">
        <v>299</v>
      </c>
      <c r="C210" s="5" t="s">
        <v>34</v>
      </c>
      <c r="D210" s="102"/>
      <c r="E210" s="120">
        <v>838.8</v>
      </c>
      <c r="F210" s="86">
        <f>D210+E210</f>
        <v>838.8</v>
      </c>
    </row>
    <row r="211" spans="1:6" ht="24" x14ac:dyDescent="0.2">
      <c r="A211" s="5" t="s">
        <v>322</v>
      </c>
      <c r="B211" s="5" t="s">
        <v>298</v>
      </c>
      <c r="C211" s="5"/>
      <c r="D211" s="102">
        <f t="shared" ref="D211:F211" si="126">D212+D213</f>
        <v>0</v>
      </c>
      <c r="E211" s="120">
        <f t="shared" si="126"/>
        <v>213.2</v>
      </c>
      <c r="F211" s="120">
        <f t="shared" si="126"/>
        <v>213.2</v>
      </c>
    </row>
    <row r="212" spans="1:6" ht="24" x14ac:dyDescent="0.2">
      <c r="A212" s="5" t="s">
        <v>47</v>
      </c>
      <c r="B212" s="5" t="s">
        <v>298</v>
      </c>
      <c r="C212" s="5" t="s">
        <v>51</v>
      </c>
      <c r="D212" s="102"/>
      <c r="E212" s="120">
        <v>171.2</v>
      </c>
      <c r="F212" s="86">
        <f>D212+E212</f>
        <v>171.2</v>
      </c>
    </row>
    <row r="213" spans="1:6" ht="16.5" customHeight="1" x14ac:dyDescent="0.2">
      <c r="A213" s="9" t="s">
        <v>80</v>
      </c>
      <c r="B213" s="5" t="s">
        <v>298</v>
      </c>
      <c r="C213" s="5" t="s">
        <v>94</v>
      </c>
      <c r="D213" s="102"/>
      <c r="E213" s="120">
        <v>42</v>
      </c>
      <c r="F213" s="86">
        <f>D213+E213</f>
        <v>42</v>
      </c>
    </row>
    <row r="214" spans="1:6" ht="36" x14ac:dyDescent="0.2">
      <c r="A214" s="5" t="s">
        <v>402</v>
      </c>
      <c r="B214" s="4" t="s">
        <v>146</v>
      </c>
      <c r="C214" s="4"/>
      <c r="D214" s="95">
        <f>D215+D221+D227+D230</f>
        <v>696.1</v>
      </c>
      <c r="E214" s="115">
        <f t="shared" ref="E214:F214" si="127">E215+E221+E227+E230</f>
        <v>1043.9000000000001</v>
      </c>
      <c r="F214" s="115">
        <f t="shared" si="127"/>
        <v>1740</v>
      </c>
    </row>
    <row r="215" spans="1:6" ht="36" x14ac:dyDescent="0.2">
      <c r="A215" s="5" t="s">
        <v>404</v>
      </c>
      <c r="B215" s="4" t="s">
        <v>405</v>
      </c>
      <c r="C215" s="4"/>
      <c r="D215" s="95">
        <f>D216+D218</f>
        <v>20</v>
      </c>
      <c r="E215" s="115">
        <f t="shared" ref="E215:F215" si="128">E216+E218</f>
        <v>-5</v>
      </c>
      <c r="F215" s="115">
        <f t="shared" si="128"/>
        <v>15</v>
      </c>
    </row>
    <row r="216" spans="1:6" x14ac:dyDescent="0.2">
      <c r="A216" s="5" t="s">
        <v>411</v>
      </c>
      <c r="B216" s="4" t="s">
        <v>168</v>
      </c>
      <c r="C216" s="4"/>
      <c r="D216" s="95">
        <f t="shared" ref="D216:F216" si="129">D217</f>
        <v>0</v>
      </c>
      <c r="E216" s="115">
        <f t="shared" si="129"/>
        <v>15</v>
      </c>
      <c r="F216" s="115">
        <f t="shared" si="129"/>
        <v>15</v>
      </c>
    </row>
    <row r="217" spans="1:6" ht="24" x14ac:dyDescent="0.2">
      <c r="A217" s="5" t="s">
        <v>47</v>
      </c>
      <c r="B217" s="4" t="s">
        <v>168</v>
      </c>
      <c r="C217" s="4">
        <v>200</v>
      </c>
      <c r="D217" s="95"/>
      <c r="E217" s="115">
        <v>15</v>
      </c>
      <c r="F217" s="86">
        <f>D217+E217</f>
        <v>15</v>
      </c>
    </row>
    <row r="218" spans="1:6" ht="24" x14ac:dyDescent="0.2">
      <c r="A218" s="5" t="s">
        <v>323</v>
      </c>
      <c r="B218" s="4" t="s">
        <v>166</v>
      </c>
      <c r="C218" s="4"/>
      <c r="D218" s="95">
        <f t="shared" ref="D218:F218" si="130">D219+D220</f>
        <v>20</v>
      </c>
      <c r="E218" s="115">
        <f t="shared" si="130"/>
        <v>-20</v>
      </c>
      <c r="F218" s="115">
        <f t="shared" si="130"/>
        <v>0</v>
      </c>
    </row>
    <row r="219" spans="1:6" ht="24" x14ac:dyDescent="0.2">
      <c r="A219" s="5" t="s">
        <v>47</v>
      </c>
      <c r="B219" s="4" t="s">
        <v>166</v>
      </c>
      <c r="C219" s="4">
        <v>200</v>
      </c>
      <c r="D219" s="95"/>
      <c r="E219" s="115"/>
      <c r="F219" s="86">
        <f>D219+E219</f>
        <v>0</v>
      </c>
    </row>
    <row r="220" spans="1:6" x14ac:dyDescent="0.2">
      <c r="A220" s="5" t="s">
        <v>45</v>
      </c>
      <c r="B220" s="4" t="s">
        <v>166</v>
      </c>
      <c r="C220" s="4" t="s">
        <v>43</v>
      </c>
      <c r="D220" s="95">
        <v>20</v>
      </c>
      <c r="E220" s="115">
        <v>-20</v>
      </c>
      <c r="F220" s="86">
        <f>D220+E220</f>
        <v>0</v>
      </c>
    </row>
    <row r="221" spans="1:6" ht="36" x14ac:dyDescent="0.2">
      <c r="A221" s="5" t="s">
        <v>167</v>
      </c>
      <c r="B221" s="4" t="s">
        <v>412</v>
      </c>
      <c r="C221" s="4"/>
      <c r="D221" s="95">
        <f>D222+D224</f>
        <v>118</v>
      </c>
      <c r="E221" s="115">
        <f t="shared" ref="E221" si="131">E222+E224</f>
        <v>-93</v>
      </c>
      <c r="F221" s="115">
        <f t="shared" ref="F221" si="132">F222+F224</f>
        <v>25</v>
      </c>
    </row>
    <row r="222" spans="1:6" ht="24" x14ac:dyDescent="0.2">
      <c r="A222" s="5" t="s">
        <v>414</v>
      </c>
      <c r="B222" s="4" t="s">
        <v>413</v>
      </c>
      <c r="C222" s="4"/>
      <c r="D222" s="95">
        <f>D223</f>
        <v>118</v>
      </c>
      <c r="E222" s="115">
        <f t="shared" ref="E222" si="133">E223</f>
        <v>-93</v>
      </c>
      <c r="F222" s="115">
        <f t="shared" ref="F222" si="134">F223</f>
        <v>25</v>
      </c>
    </row>
    <row r="223" spans="1:6" ht="24" x14ac:dyDescent="0.2">
      <c r="A223" s="5" t="s">
        <v>47</v>
      </c>
      <c r="B223" s="4" t="s">
        <v>413</v>
      </c>
      <c r="C223" s="4">
        <v>200</v>
      </c>
      <c r="D223" s="95">
        <f t="shared" ref="D223" si="135">120-2</f>
        <v>118</v>
      </c>
      <c r="E223" s="115">
        <v>-93</v>
      </c>
      <c r="F223" s="86">
        <f>D223+E223</f>
        <v>25</v>
      </c>
    </row>
    <row r="224" spans="1:6" ht="36" hidden="1" x14ac:dyDescent="0.2">
      <c r="A224" s="5" t="s">
        <v>334</v>
      </c>
      <c r="B224" s="4" t="s">
        <v>415</v>
      </c>
      <c r="C224" s="4"/>
      <c r="D224" s="95">
        <f t="shared" ref="D224:F224" si="136">D225+D226</f>
        <v>0</v>
      </c>
      <c r="E224" s="115">
        <f t="shared" si="136"/>
        <v>0</v>
      </c>
      <c r="F224" s="115">
        <f t="shared" si="136"/>
        <v>0</v>
      </c>
    </row>
    <row r="225" spans="1:6" ht="24" hidden="1" x14ac:dyDescent="0.2">
      <c r="A225" s="5" t="s">
        <v>47</v>
      </c>
      <c r="B225" s="4" t="s">
        <v>415</v>
      </c>
      <c r="C225" s="4">
        <v>200</v>
      </c>
      <c r="D225" s="95"/>
      <c r="E225" s="115"/>
      <c r="F225" s="86">
        <f>D225+E225</f>
        <v>0</v>
      </c>
    </row>
    <row r="226" spans="1:6" hidden="1" x14ac:dyDescent="0.2">
      <c r="A226" s="5" t="s">
        <v>45</v>
      </c>
      <c r="B226" s="4" t="s">
        <v>415</v>
      </c>
      <c r="C226" s="4" t="s">
        <v>43</v>
      </c>
      <c r="D226" s="95"/>
      <c r="E226" s="115"/>
      <c r="F226" s="86">
        <f>D226+E226</f>
        <v>0</v>
      </c>
    </row>
    <row r="227" spans="1:6" ht="24" x14ac:dyDescent="0.2">
      <c r="A227" s="5" t="s">
        <v>145</v>
      </c>
      <c r="B227" s="4" t="s">
        <v>446</v>
      </c>
      <c r="C227" s="4"/>
      <c r="D227" s="97">
        <f>D228</f>
        <v>558.1</v>
      </c>
      <c r="E227" s="114">
        <f t="shared" ref="E227:F228" si="137">E228</f>
        <v>641.9</v>
      </c>
      <c r="F227" s="114">
        <f t="shared" si="137"/>
        <v>1200</v>
      </c>
    </row>
    <row r="228" spans="1:6" ht="36" x14ac:dyDescent="0.2">
      <c r="A228" s="5" t="s">
        <v>447</v>
      </c>
      <c r="B228" s="4" t="s">
        <v>448</v>
      </c>
      <c r="C228" s="4"/>
      <c r="D228" s="97">
        <f>D229</f>
        <v>558.1</v>
      </c>
      <c r="E228" s="114">
        <f t="shared" si="137"/>
        <v>641.9</v>
      </c>
      <c r="F228" s="114">
        <f t="shared" si="137"/>
        <v>1200</v>
      </c>
    </row>
    <row r="229" spans="1:6" ht="24" x14ac:dyDescent="0.2">
      <c r="A229" s="5" t="s">
        <v>47</v>
      </c>
      <c r="B229" s="4" t="s">
        <v>448</v>
      </c>
      <c r="C229" s="4" t="s">
        <v>51</v>
      </c>
      <c r="D229" s="97">
        <v>558.1</v>
      </c>
      <c r="E229" s="114">
        <v>641.9</v>
      </c>
      <c r="F229" s="86">
        <f>D229+E229</f>
        <v>1200</v>
      </c>
    </row>
    <row r="230" spans="1:6" ht="48" x14ac:dyDescent="0.2">
      <c r="A230" s="5" t="s">
        <v>171</v>
      </c>
      <c r="B230" s="4" t="s">
        <v>410</v>
      </c>
      <c r="C230" s="4"/>
      <c r="D230" s="95">
        <f t="shared" ref="D230:F230" si="138">D231</f>
        <v>0</v>
      </c>
      <c r="E230" s="115">
        <f t="shared" si="138"/>
        <v>500</v>
      </c>
      <c r="F230" s="115">
        <f t="shared" si="138"/>
        <v>500</v>
      </c>
    </row>
    <row r="231" spans="1:6" ht="24" x14ac:dyDescent="0.2">
      <c r="A231" s="5" t="s">
        <v>47</v>
      </c>
      <c r="B231" s="4" t="s">
        <v>410</v>
      </c>
      <c r="C231" s="4" t="s">
        <v>51</v>
      </c>
      <c r="D231" s="95"/>
      <c r="E231" s="115">
        <v>500</v>
      </c>
      <c r="F231" s="86">
        <f>D231+E231</f>
        <v>500</v>
      </c>
    </row>
    <row r="232" spans="1:6" ht="36" x14ac:dyDescent="0.2">
      <c r="A232" s="5" t="s">
        <v>393</v>
      </c>
      <c r="B232" s="4" t="s">
        <v>140</v>
      </c>
      <c r="C232" s="4"/>
      <c r="D232" s="101">
        <f>D233+D239+D247+D250+D253+D256+D259</f>
        <v>6541.8180000000002</v>
      </c>
      <c r="E232" s="118">
        <f t="shared" ref="E232:F232" si="139">E233+E239+E247+E250+E253+E256+E259</f>
        <v>918.36</v>
      </c>
      <c r="F232" s="118">
        <f t="shared" si="139"/>
        <v>7460.1779999999999</v>
      </c>
    </row>
    <row r="233" spans="1:6" ht="36" x14ac:dyDescent="0.2">
      <c r="A233" s="5" t="s">
        <v>144</v>
      </c>
      <c r="B233" s="4" t="s">
        <v>394</v>
      </c>
      <c r="C233" s="4"/>
      <c r="D233" s="97">
        <f>D234+D237</f>
        <v>804.91800000000001</v>
      </c>
      <c r="E233" s="114">
        <f t="shared" ref="E233:F233" si="140">E234+E237</f>
        <v>250.26000000000002</v>
      </c>
      <c r="F233" s="114">
        <f t="shared" si="140"/>
        <v>1055.1780000000001</v>
      </c>
    </row>
    <row r="234" spans="1:6" x14ac:dyDescent="0.2">
      <c r="A234" s="5" t="s">
        <v>449</v>
      </c>
      <c r="B234" s="4" t="s">
        <v>450</v>
      </c>
      <c r="C234" s="4"/>
      <c r="D234" s="97">
        <f>D235+D236</f>
        <v>804.51800000000003</v>
      </c>
      <c r="E234" s="114">
        <f t="shared" ref="E234:F234" si="141">E235+E236</f>
        <v>250.36</v>
      </c>
      <c r="F234" s="114">
        <f t="shared" si="141"/>
        <v>1054.8780000000002</v>
      </c>
    </row>
    <row r="235" spans="1:6" ht="24" x14ac:dyDescent="0.2">
      <c r="A235" s="5" t="s">
        <v>47</v>
      </c>
      <c r="B235" s="4" t="s">
        <v>450</v>
      </c>
      <c r="C235" s="4">
        <v>200</v>
      </c>
      <c r="D235" s="97">
        <v>20</v>
      </c>
      <c r="E235" s="114">
        <v>-20</v>
      </c>
      <c r="F235" s="86">
        <f>D235+E235</f>
        <v>0</v>
      </c>
    </row>
    <row r="236" spans="1:6" ht="24" x14ac:dyDescent="0.2">
      <c r="A236" s="5" t="s">
        <v>76</v>
      </c>
      <c r="B236" s="4" t="s">
        <v>450</v>
      </c>
      <c r="C236" s="4" t="s">
        <v>75</v>
      </c>
      <c r="D236" s="97">
        <v>784.51800000000003</v>
      </c>
      <c r="E236" s="114">
        <v>270.36</v>
      </c>
      <c r="F236" s="86">
        <f>D236+E236</f>
        <v>1054.8780000000002</v>
      </c>
    </row>
    <row r="237" spans="1:6" ht="36" x14ac:dyDescent="0.2">
      <c r="A237" s="5" t="s">
        <v>324</v>
      </c>
      <c r="B237" s="4" t="s">
        <v>395</v>
      </c>
      <c r="C237" s="4"/>
      <c r="D237" s="101">
        <f t="shared" ref="D237:F237" si="142">D238</f>
        <v>0.4</v>
      </c>
      <c r="E237" s="118">
        <f t="shared" si="142"/>
        <v>-0.1</v>
      </c>
      <c r="F237" s="118">
        <f t="shared" si="142"/>
        <v>0.30000000000000004</v>
      </c>
    </row>
    <row r="238" spans="1:6" ht="24" x14ac:dyDescent="0.2">
      <c r="A238" s="5" t="s">
        <v>47</v>
      </c>
      <c r="B238" s="4" t="s">
        <v>395</v>
      </c>
      <c r="C238" s="4" t="s">
        <v>51</v>
      </c>
      <c r="D238" s="101">
        <v>0.4</v>
      </c>
      <c r="E238" s="118">
        <v>-0.1</v>
      </c>
      <c r="F238" s="86">
        <f>D238+E238</f>
        <v>0.30000000000000004</v>
      </c>
    </row>
    <row r="239" spans="1:6" ht="24" x14ac:dyDescent="0.2">
      <c r="A239" s="5" t="s">
        <v>451</v>
      </c>
      <c r="B239" s="4" t="s">
        <v>453</v>
      </c>
      <c r="C239" s="4"/>
      <c r="D239" s="97">
        <f>D240+D242+D244</f>
        <v>1404</v>
      </c>
      <c r="E239" s="114">
        <f t="shared" ref="E239:F239" si="143">E240+E242+E244</f>
        <v>-1304.5</v>
      </c>
      <c r="F239" s="114">
        <f t="shared" si="143"/>
        <v>99.5</v>
      </c>
    </row>
    <row r="240" spans="1:6" ht="36" hidden="1" x14ac:dyDescent="0.2">
      <c r="A240" s="5" t="s">
        <v>452</v>
      </c>
      <c r="B240" s="4" t="s">
        <v>454</v>
      </c>
      <c r="C240" s="4"/>
      <c r="D240" s="97">
        <f>D241</f>
        <v>0</v>
      </c>
      <c r="E240" s="114">
        <f t="shared" ref="E240:F240" si="144">E241</f>
        <v>0</v>
      </c>
      <c r="F240" s="114">
        <f t="shared" si="144"/>
        <v>0</v>
      </c>
    </row>
    <row r="241" spans="1:6" ht="24" hidden="1" x14ac:dyDescent="0.2">
      <c r="A241" s="5" t="s">
        <v>80</v>
      </c>
      <c r="B241" s="4" t="s">
        <v>454</v>
      </c>
      <c r="C241" s="4" t="s">
        <v>94</v>
      </c>
      <c r="D241" s="97"/>
      <c r="E241" s="114"/>
      <c r="F241" s="86">
        <f>D241+E241</f>
        <v>0</v>
      </c>
    </row>
    <row r="242" spans="1:6" ht="36" x14ac:dyDescent="0.2">
      <c r="A242" s="9" t="s">
        <v>143</v>
      </c>
      <c r="B242" s="4" t="s">
        <v>455</v>
      </c>
      <c r="C242" s="4"/>
      <c r="D242" s="97">
        <f t="shared" ref="D242:F242" si="145">D243</f>
        <v>800</v>
      </c>
      <c r="E242" s="114">
        <f t="shared" si="145"/>
        <v>-800</v>
      </c>
      <c r="F242" s="114">
        <f t="shared" si="145"/>
        <v>0</v>
      </c>
    </row>
    <row r="243" spans="1:6" ht="24" x14ac:dyDescent="0.2">
      <c r="A243" s="5" t="s">
        <v>76</v>
      </c>
      <c r="B243" s="4" t="s">
        <v>455</v>
      </c>
      <c r="C243" s="4" t="s">
        <v>51</v>
      </c>
      <c r="D243" s="97">
        <v>800</v>
      </c>
      <c r="E243" s="114">
        <v>-800</v>
      </c>
      <c r="F243" s="86">
        <f>D243+E243</f>
        <v>0</v>
      </c>
    </row>
    <row r="244" spans="1:6" ht="48" x14ac:dyDescent="0.2">
      <c r="A244" s="5" t="s">
        <v>325</v>
      </c>
      <c r="B244" s="4" t="s">
        <v>142</v>
      </c>
      <c r="C244" s="4"/>
      <c r="D244" s="97">
        <f t="shared" ref="D244:F244" si="146">D245+D246</f>
        <v>604</v>
      </c>
      <c r="E244" s="114">
        <f t="shared" si="146"/>
        <v>-504.5</v>
      </c>
      <c r="F244" s="114">
        <f t="shared" si="146"/>
        <v>99.5</v>
      </c>
    </row>
    <row r="245" spans="1:6" ht="24" hidden="1" x14ac:dyDescent="0.2">
      <c r="A245" s="5" t="s">
        <v>47</v>
      </c>
      <c r="B245" s="4" t="s">
        <v>142</v>
      </c>
      <c r="C245" s="4" t="s">
        <v>51</v>
      </c>
      <c r="D245" s="97"/>
      <c r="E245" s="114"/>
      <c r="F245" s="86">
        <f>D245+E245</f>
        <v>0</v>
      </c>
    </row>
    <row r="246" spans="1:6" ht="24" x14ac:dyDescent="0.2">
      <c r="A246" s="5" t="s">
        <v>80</v>
      </c>
      <c r="B246" s="4" t="s">
        <v>142</v>
      </c>
      <c r="C246" s="4" t="s">
        <v>94</v>
      </c>
      <c r="D246" s="97">
        <v>604</v>
      </c>
      <c r="E246" s="114">
        <v>-504.5</v>
      </c>
      <c r="F246" s="86">
        <f>D246+E246</f>
        <v>99.5</v>
      </c>
    </row>
    <row r="247" spans="1:6" ht="24" x14ac:dyDescent="0.2">
      <c r="A247" s="5" t="s">
        <v>418</v>
      </c>
      <c r="B247" s="4" t="s">
        <v>419</v>
      </c>
      <c r="C247" s="4"/>
      <c r="D247" s="95">
        <f>D248</f>
        <v>4082.9</v>
      </c>
      <c r="E247" s="115">
        <f t="shared" ref="E247:F248" si="147">E248</f>
        <v>472.6</v>
      </c>
      <c r="F247" s="115">
        <f t="shared" si="147"/>
        <v>4555.5</v>
      </c>
    </row>
    <row r="248" spans="1:6" ht="24" x14ac:dyDescent="0.2">
      <c r="A248" s="5" t="s">
        <v>421</v>
      </c>
      <c r="B248" s="4" t="s">
        <v>420</v>
      </c>
      <c r="C248" s="4"/>
      <c r="D248" s="95">
        <f>D249</f>
        <v>4082.9</v>
      </c>
      <c r="E248" s="115">
        <f t="shared" si="147"/>
        <v>472.6</v>
      </c>
      <c r="F248" s="115">
        <f t="shared" si="147"/>
        <v>4555.5</v>
      </c>
    </row>
    <row r="249" spans="1:6" ht="24" x14ac:dyDescent="0.2">
      <c r="A249" s="5" t="s">
        <v>47</v>
      </c>
      <c r="B249" s="4" t="s">
        <v>420</v>
      </c>
      <c r="C249" s="4" t="s">
        <v>51</v>
      </c>
      <c r="D249" s="95">
        <v>4082.9</v>
      </c>
      <c r="E249" s="115">
        <v>472.6</v>
      </c>
      <c r="F249" s="86">
        <f>D249+E249</f>
        <v>4555.5</v>
      </c>
    </row>
    <row r="250" spans="1:6" ht="24" x14ac:dyDescent="0.2">
      <c r="A250" s="5" t="s">
        <v>303</v>
      </c>
      <c r="B250" s="4" t="s">
        <v>456</v>
      </c>
      <c r="C250" s="4"/>
      <c r="D250" s="95">
        <f>D251</f>
        <v>200</v>
      </c>
      <c r="E250" s="115">
        <f t="shared" ref="E250:F251" si="148">E251</f>
        <v>750</v>
      </c>
      <c r="F250" s="115">
        <f t="shared" si="148"/>
        <v>950</v>
      </c>
    </row>
    <row r="251" spans="1:6" ht="24" x14ac:dyDescent="0.2">
      <c r="A251" s="5" t="s">
        <v>458</v>
      </c>
      <c r="B251" s="4" t="s">
        <v>457</v>
      </c>
      <c r="C251" s="4"/>
      <c r="D251" s="95">
        <f>D252</f>
        <v>200</v>
      </c>
      <c r="E251" s="115">
        <f t="shared" si="148"/>
        <v>750</v>
      </c>
      <c r="F251" s="115">
        <f t="shared" si="148"/>
        <v>950</v>
      </c>
    </row>
    <row r="252" spans="1:6" ht="24" x14ac:dyDescent="0.2">
      <c r="A252" s="5" t="s">
        <v>47</v>
      </c>
      <c r="B252" s="4" t="s">
        <v>457</v>
      </c>
      <c r="C252" s="4" t="s">
        <v>51</v>
      </c>
      <c r="D252" s="95">
        <v>200</v>
      </c>
      <c r="E252" s="115">
        <v>750</v>
      </c>
      <c r="F252" s="86">
        <f>D252+E252</f>
        <v>950</v>
      </c>
    </row>
    <row r="253" spans="1:6" ht="24" hidden="1" x14ac:dyDescent="0.2">
      <c r="A253" s="5" t="s">
        <v>155</v>
      </c>
      <c r="B253" s="4" t="s">
        <v>434</v>
      </c>
      <c r="C253" s="4"/>
      <c r="D253" s="11">
        <f>D254</f>
        <v>0</v>
      </c>
      <c r="E253" s="116">
        <f t="shared" ref="E253:F253" si="149">E254</f>
        <v>0</v>
      </c>
      <c r="F253" s="116">
        <f t="shared" si="149"/>
        <v>0</v>
      </c>
    </row>
    <row r="254" spans="1:6" ht="24" hidden="1" x14ac:dyDescent="0.2">
      <c r="A254" s="5" t="s">
        <v>436</v>
      </c>
      <c r="B254" s="4" t="s">
        <v>435</v>
      </c>
      <c r="C254" s="4"/>
      <c r="D254" s="11">
        <f>D255</f>
        <v>0</v>
      </c>
      <c r="E254" s="116">
        <f t="shared" ref="E254:F254" si="150">E255</f>
        <v>0</v>
      </c>
      <c r="F254" s="116">
        <f t="shared" si="150"/>
        <v>0</v>
      </c>
    </row>
    <row r="255" spans="1:6" ht="24" hidden="1" x14ac:dyDescent="0.2">
      <c r="A255" s="5" t="s">
        <v>47</v>
      </c>
      <c r="B255" s="4" t="s">
        <v>435</v>
      </c>
      <c r="C255" s="4" t="s">
        <v>51</v>
      </c>
      <c r="D255" s="11"/>
      <c r="E255" s="116"/>
      <c r="F255" s="86">
        <f>D255+E255</f>
        <v>0</v>
      </c>
    </row>
    <row r="256" spans="1:6" ht="24" x14ac:dyDescent="0.2">
      <c r="A256" s="5" t="s">
        <v>342</v>
      </c>
      <c r="B256" s="4" t="s">
        <v>459</v>
      </c>
      <c r="C256" s="4"/>
      <c r="D256" s="95">
        <f>D257</f>
        <v>50</v>
      </c>
      <c r="E256" s="115">
        <f t="shared" ref="E256:F256" si="151">E257</f>
        <v>-50</v>
      </c>
      <c r="F256" s="115">
        <f t="shared" si="151"/>
        <v>0</v>
      </c>
    </row>
    <row r="257" spans="1:6" x14ac:dyDescent="0.2">
      <c r="A257" s="5" t="s">
        <v>460</v>
      </c>
      <c r="B257" s="4" t="s">
        <v>461</v>
      </c>
      <c r="C257" s="4"/>
      <c r="D257" s="95">
        <f>D258</f>
        <v>50</v>
      </c>
      <c r="E257" s="115">
        <f t="shared" ref="E257:F257" si="152">E258</f>
        <v>-50</v>
      </c>
      <c r="F257" s="115">
        <f t="shared" si="152"/>
        <v>0</v>
      </c>
    </row>
    <row r="258" spans="1:6" ht="24" x14ac:dyDescent="0.2">
      <c r="A258" s="5" t="s">
        <v>47</v>
      </c>
      <c r="B258" s="4" t="s">
        <v>461</v>
      </c>
      <c r="C258" s="4" t="s">
        <v>51</v>
      </c>
      <c r="D258" s="95">
        <v>50</v>
      </c>
      <c r="E258" s="115">
        <v>-50</v>
      </c>
      <c r="F258" s="86">
        <f>D258+E258</f>
        <v>0</v>
      </c>
    </row>
    <row r="259" spans="1:6" ht="36" x14ac:dyDescent="0.2">
      <c r="A259" s="5" t="s">
        <v>499</v>
      </c>
      <c r="B259" s="4" t="s">
        <v>497</v>
      </c>
      <c r="C259" s="4"/>
      <c r="D259" s="11">
        <f>D260</f>
        <v>0</v>
      </c>
      <c r="E259" s="116">
        <f t="shared" ref="E259:F259" si="153">E260</f>
        <v>800</v>
      </c>
      <c r="F259" s="116">
        <f t="shared" si="153"/>
        <v>800</v>
      </c>
    </row>
    <row r="260" spans="1:6" ht="24" x14ac:dyDescent="0.2">
      <c r="A260" s="5" t="s">
        <v>500</v>
      </c>
      <c r="B260" s="4" t="s">
        <v>498</v>
      </c>
      <c r="C260" s="4"/>
      <c r="D260" s="11">
        <f>D261</f>
        <v>0</v>
      </c>
      <c r="E260" s="116">
        <f t="shared" ref="E260:F260" si="154">E261</f>
        <v>800</v>
      </c>
      <c r="F260" s="116">
        <f t="shared" si="154"/>
        <v>800</v>
      </c>
    </row>
    <row r="261" spans="1:6" ht="24" x14ac:dyDescent="0.2">
      <c r="A261" s="5" t="s">
        <v>47</v>
      </c>
      <c r="B261" s="4" t="s">
        <v>498</v>
      </c>
      <c r="C261" s="4" t="s">
        <v>51</v>
      </c>
      <c r="D261" s="11"/>
      <c r="E261" s="116">
        <v>800</v>
      </c>
      <c r="F261" s="86">
        <f>D261+E261</f>
        <v>800</v>
      </c>
    </row>
    <row r="262" spans="1:6" ht="36" x14ac:dyDescent="0.2">
      <c r="A262" s="5" t="s">
        <v>406</v>
      </c>
      <c r="B262" s="4" t="s">
        <v>337</v>
      </c>
      <c r="C262" s="4"/>
      <c r="D262" s="95">
        <f>D263</f>
        <v>36</v>
      </c>
      <c r="E262" s="115">
        <f t="shared" ref="E262:F264" si="155">E263</f>
        <v>0</v>
      </c>
      <c r="F262" s="115">
        <f t="shared" si="155"/>
        <v>36</v>
      </c>
    </row>
    <row r="263" spans="1:6" ht="24" x14ac:dyDescent="0.2">
      <c r="A263" s="5" t="s">
        <v>340</v>
      </c>
      <c r="B263" s="4" t="s">
        <v>407</v>
      </c>
      <c r="C263" s="4"/>
      <c r="D263" s="95">
        <f>D264</f>
        <v>36</v>
      </c>
      <c r="E263" s="115">
        <f t="shared" si="155"/>
        <v>0</v>
      </c>
      <c r="F263" s="115">
        <f t="shared" si="155"/>
        <v>36</v>
      </c>
    </row>
    <row r="264" spans="1:6" ht="24" x14ac:dyDescent="0.2">
      <c r="A264" s="5" t="s">
        <v>408</v>
      </c>
      <c r="B264" s="4" t="s">
        <v>338</v>
      </c>
      <c r="C264" s="4"/>
      <c r="D264" s="95">
        <f>D265</f>
        <v>36</v>
      </c>
      <c r="E264" s="115">
        <f t="shared" si="155"/>
        <v>0</v>
      </c>
      <c r="F264" s="115">
        <f t="shared" si="155"/>
        <v>36</v>
      </c>
    </row>
    <row r="265" spans="1:6" ht="24" x14ac:dyDescent="0.2">
      <c r="A265" s="5" t="s">
        <v>47</v>
      </c>
      <c r="B265" s="4" t="s">
        <v>338</v>
      </c>
      <c r="C265" s="4" t="s">
        <v>51</v>
      </c>
      <c r="D265" s="95">
        <v>36</v>
      </c>
      <c r="E265" s="115"/>
      <c r="F265" s="86">
        <f>D265+E265</f>
        <v>36</v>
      </c>
    </row>
    <row r="266" spans="1:6" x14ac:dyDescent="0.2">
      <c r="A266" s="5" t="s">
        <v>189</v>
      </c>
      <c r="B266" s="4" t="s">
        <v>382</v>
      </c>
      <c r="C266" s="4"/>
      <c r="D266" s="96">
        <f>D267+D269</f>
        <v>500</v>
      </c>
      <c r="E266" s="121">
        <f t="shared" ref="E266:F266" si="156">E267+E269</f>
        <v>3384</v>
      </c>
      <c r="F266" s="121">
        <f t="shared" si="156"/>
        <v>3884</v>
      </c>
    </row>
    <row r="267" spans="1:6" x14ac:dyDescent="0.2">
      <c r="A267" s="5" t="s">
        <v>46</v>
      </c>
      <c r="B267" s="4" t="s">
        <v>44</v>
      </c>
      <c r="C267" s="4"/>
      <c r="D267" s="96">
        <f t="shared" ref="D267:F267" si="157">D268</f>
        <v>500</v>
      </c>
      <c r="E267" s="121">
        <f t="shared" si="157"/>
        <v>2284</v>
      </c>
      <c r="F267" s="121">
        <f t="shared" si="157"/>
        <v>2784</v>
      </c>
    </row>
    <row r="268" spans="1:6" ht="24" x14ac:dyDescent="0.2">
      <c r="A268" s="5" t="s">
        <v>80</v>
      </c>
      <c r="B268" s="4" t="s">
        <v>44</v>
      </c>
      <c r="C268" s="4" t="s">
        <v>94</v>
      </c>
      <c r="D268" s="96">
        <f>300+200</f>
        <v>500</v>
      </c>
      <c r="E268" s="121">
        <v>2284</v>
      </c>
      <c r="F268" s="86">
        <f>D268+E268</f>
        <v>2784</v>
      </c>
    </row>
    <row r="269" spans="1:6" ht="22.5" customHeight="1" x14ac:dyDescent="0.2">
      <c r="A269" s="5" t="s">
        <v>503</v>
      </c>
      <c r="B269" s="4" t="s">
        <v>504</v>
      </c>
      <c r="C269" s="4"/>
      <c r="D269" s="96">
        <f t="shared" ref="D269:F269" si="158">D270</f>
        <v>0</v>
      </c>
      <c r="E269" s="121">
        <f t="shared" si="158"/>
        <v>1100</v>
      </c>
      <c r="F269" s="121">
        <f t="shared" si="158"/>
        <v>1100</v>
      </c>
    </row>
    <row r="270" spans="1:6" ht="16.5" customHeight="1" x14ac:dyDescent="0.2">
      <c r="A270" s="9" t="s">
        <v>80</v>
      </c>
      <c r="B270" s="4" t="s">
        <v>504</v>
      </c>
      <c r="C270" s="4" t="s">
        <v>94</v>
      </c>
      <c r="D270" s="96"/>
      <c r="E270" s="121">
        <v>1100</v>
      </c>
      <c r="F270" s="86">
        <f>D270+E270</f>
        <v>1100</v>
      </c>
    </row>
    <row r="271" spans="1:6" ht="24" x14ac:dyDescent="0.2">
      <c r="A271" s="5" t="s">
        <v>521</v>
      </c>
      <c r="B271" s="4" t="s">
        <v>502</v>
      </c>
      <c r="C271" s="4"/>
      <c r="D271" s="96">
        <f>D272</f>
        <v>0</v>
      </c>
      <c r="E271" s="121">
        <f t="shared" ref="E271:F271" si="159">E272</f>
        <v>4500.25</v>
      </c>
      <c r="F271" s="121">
        <f t="shared" si="159"/>
        <v>4500.25</v>
      </c>
    </row>
    <row r="272" spans="1:6" ht="24" x14ac:dyDescent="0.2">
      <c r="A272" s="5" t="s">
        <v>29</v>
      </c>
      <c r="B272" s="4" t="s">
        <v>502</v>
      </c>
      <c r="C272" s="4" t="s">
        <v>26</v>
      </c>
      <c r="D272" s="96"/>
      <c r="E272" s="121">
        <f>3094.86+1405.39</f>
        <v>4500.25</v>
      </c>
      <c r="F272" s="86">
        <f>D272+E272</f>
        <v>4500.25</v>
      </c>
    </row>
    <row r="273" spans="1:6" x14ac:dyDescent="0.2">
      <c r="A273" s="5" t="s">
        <v>221</v>
      </c>
      <c r="B273" s="4" t="s">
        <v>220</v>
      </c>
      <c r="C273" s="4"/>
      <c r="D273" s="100">
        <f t="shared" ref="D273:F273" si="160">D274</f>
        <v>1371.02</v>
      </c>
      <c r="E273" s="113">
        <f t="shared" si="160"/>
        <v>54.84</v>
      </c>
      <c r="F273" s="113">
        <f t="shared" si="160"/>
        <v>1425.86</v>
      </c>
    </row>
    <row r="274" spans="1:6" ht="36" x14ac:dyDescent="0.2">
      <c r="A274" s="5" t="s">
        <v>38</v>
      </c>
      <c r="B274" s="4" t="s">
        <v>220</v>
      </c>
      <c r="C274" s="4" t="s">
        <v>34</v>
      </c>
      <c r="D274" s="100">
        <v>1371.02</v>
      </c>
      <c r="E274" s="113">
        <v>54.84</v>
      </c>
      <c r="F274" s="86">
        <f>D274+E274</f>
        <v>1425.86</v>
      </c>
    </row>
    <row r="275" spans="1:6" x14ac:dyDescent="0.2">
      <c r="A275" s="5" t="s">
        <v>218</v>
      </c>
      <c r="B275" s="4" t="s">
        <v>217</v>
      </c>
      <c r="C275" s="4"/>
      <c r="D275" s="100">
        <f t="shared" ref="D275:F275" si="161">D276</f>
        <v>953.75</v>
      </c>
      <c r="E275" s="113">
        <f t="shared" si="161"/>
        <v>185.29</v>
      </c>
      <c r="F275" s="113">
        <f t="shared" si="161"/>
        <v>1139.04</v>
      </c>
    </row>
    <row r="276" spans="1:6" ht="36" x14ac:dyDescent="0.2">
      <c r="A276" s="5" t="s">
        <v>38</v>
      </c>
      <c r="B276" s="4" t="s">
        <v>217</v>
      </c>
      <c r="C276" s="4" t="s">
        <v>34</v>
      </c>
      <c r="D276" s="100">
        <v>953.75</v>
      </c>
      <c r="E276" s="113">
        <v>185.29</v>
      </c>
      <c r="F276" s="86">
        <f>D276+E276</f>
        <v>1139.04</v>
      </c>
    </row>
    <row r="277" spans="1:6" ht="24" x14ac:dyDescent="0.2">
      <c r="A277" s="5" t="s">
        <v>216</v>
      </c>
      <c r="B277" s="4" t="s">
        <v>215</v>
      </c>
      <c r="C277" s="4"/>
      <c r="D277" s="100">
        <f t="shared" ref="D277:F277" si="162">D278+D280</f>
        <v>704.02</v>
      </c>
      <c r="E277" s="113">
        <f t="shared" si="162"/>
        <v>-6.15</v>
      </c>
      <c r="F277" s="113">
        <f t="shared" si="162"/>
        <v>697.87</v>
      </c>
    </row>
    <row r="278" spans="1:6" ht="24" x14ac:dyDescent="0.2">
      <c r="A278" s="5" t="s">
        <v>214</v>
      </c>
      <c r="B278" s="4" t="s">
        <v>213</v>
      </c>
      <c r="C278" s="4"/>
      <c r="D278" s="100">
        <f t="shared" ref="D278:F278" si="163">D279</f>
        <v>704.02</v>
      </c>
      <c r="E278" s="113">
        <f t="shared" si="163"/>
        <v>-6.15</v>
      </c>
      <c r="F278" s="113">
        <f t="shared" si="163"/>
        <v>697.87</v>
      </c>
    </row>
    <row r="279" spans="1:6" ht="36" x14ac:dyDescent="0.2">
      <c r="A279" s="5" t="s">
        <v>38</v>
      </c>
      <c r="B279" s="4" t="s">
        <v>213</v>
      </c>
      <c r="C279" s="4" t="s">
        <v>34</v>
      </c>
      <c r="D279" s="100">
        <v>704.02</v>
      </c>
      <c r="E279" s="113">
        <v>-6.15</v>
      </c>
      <c r="F279" s="86">
        <f>D279+E279</f>
        <v>697.87</v>
      </c>
    </row>
    <row r="280" spans="1:6" ht="24" hidden="1" x14ac:dyDescent="0.2">
      <c r="A280" s="5" t="s">
        <v>212</v>
      </c>
      <c r="B280" s="4" t="s">
        <v>211</v>
      </c>
      <c r="C280" s="4"/>
      <c r="D280" s="100">
        <f t="shared" ref="D280:F280" si="164">D281</f>
        <v>0</v>
      </c>
      <c r="E280" s="113">
        <f t="shared" si="164"/>
        <v>0</v>
      </c>
      <c r="F280" s="113">
        <f t="shared" si="164"/>
        <v>0</v>
      </c>
    </row>
    <row r="281" spans="1:6" ht="24" hidden="1" x14ac:dyDescent="0.2">
      <c r="A281" s="5" t="s">
        <v>47</v>
      </c>
      <c r="B281" s="4" t="s">
        <v>211</v>
      </c>
      <c r="C281" s="4" t="s">
        <v>51</v>
      </c>
      <c r="D281" s="100"/>
      <c r="E281" s="113"/>
      <c r="F281" s="86">
        <f>D281+E281</f>
        <v>0</v>
      </c>
    </row>
    <row r="282" spans="1:6" ht="24" x14ac:dyDescent="0.2">
      <c r="A282" s="5" t="s">
        <v>198</v>
      </c>
      <c r="B282" s="4" t="s">
        <v>197</v>
      </c>
      <c r="C282" s="4"/>
      <c r="D282" s="97">
        <f t="shared" ref="D282:F282" si="165">D283+D285</f>
        <v>585.17999999999995</v>
      </c>
      <c r="E282" s="114">
        <f t="shared" si="165"/>
        <v>274.62</v>
      </c>
      <c r="F282" s="114">
        <f t="shared" si="165"/>
        <v>859.8</v>
      </c>
    </row>
    <row r="283" spans="1:6" ht="24" x14ac:dyDescent="0.2">
      <c r="A283" s="5" t="s">
        <v>196</v>
      </c>
      <c r="B283" s="4" t="s">
        <v>195</v>
      </c>
      <c r="C283" s="4"/>
      <c r="D283" s="97">
        <f t="shared" ref="D283:F283" si="166">D284</f>
        <v>575.17999999999995</v>
      </c>
      <c r="E283" s="114">
        <f t="shared" si="166"/>
        <v>279.62</v>
      </c>
      <c r="F283" s="114">
        <f t="shared" si="166"/>
        <v>854.8</v>
      </c>
    </row>
    <row r="284" spans="1:6" ht="36" x14ac:dyDescent="0.2">
      <c r="A284" s="5" t="s">
        <v>38</v>
      </c>
      <c r="B284" s="4" t="s">
        <v>195</v>
      </c>
      <c r="C284" s="4" t="s">
        <v>34</v>
      </c>
      <c r="D284" s="97">
        <f t="shared" ref="D284" si="167">574.18+1</f>
        <v>575.17999999999995</v>
      </c>
      <c r="E284" s="114">
        <v>279.62</v>
      </c>
      <c r="F284" s="86">
        <f>D284+E284</f>
        <v>854.8</v>
      </c>
    </row>
    <row r="285" spans="1:6" ht="24" x14ac:dyDescent="0.2">
      <c r="A285" s="5" t="s">
        <v>194</v>
      </c>
      <c r="B285" s="4" t="s">
        <v>193</v>
      </c>
      <c r="C285" s="4"/>
      <c r="D285" s="97">
        <f t="shared" ref="D285:F285" si="168">D286</f>
        <v>10</v>
      </c>
      <c r="E285" s="114">
        <f t="shared" si="168"/>
        <v>-5</v>
      </c>
      <c r="F285" s="114">
        <f t="shared" si="168"/>
        <v>5</v>
      </c>
    </row>
    <row r="286" spans="1:6" ht="24" x14ac:dyDescent="0.2">
      <c r="A286" s="5" t="s">
        <v>47</v>
      </c>
      <c r="B286" s="4" t="s">
        <v>193</v>
      </c>
      <c r="C286" s="4" t="s">
        <v>51</v>
      </c>
      <c r="D286" s="97">
        <v>10</v>
      </c>
      <c r="E286" s="114">
        <v>-5</v>
      </c>
      <c r="F286" s="86">
        <f>D286+E286</f>
        <v>5</v>
      </c>
    </row>
    <row r="287" spans="1:6" ht="24" x14ac:dyDescent="0.2">
      <c r="A287" s="5" t="s">
        <v>191</v>
      </c>
      <c r="B287" s="4" t="s">
        <v>190</v>
      </c>
      <c r="C287" s="4"/>
      <c r="D287" s="97">
        <f t="shared" ref="D287:F287" si="169">D288</f>
        <v>200</v>
      </c>
      <c r="E287" s="114">
        <f t="shared" si="169"/>
        <v>840</v>
      </c>
      <c r="F287" s="114">
        <f t="shared" si="169"/>
        <v>1040</v>
      </c>
    </row>
    <row r="288" spans="1:6" ht="24" x14ac:dyDescent="0.2">
      <c r="A288" s="5" t="s">
        <v>47</v>
      </c>
      <c r="B288" s="4" t="s">
        <v>190</v>
      </c>
      <c r="C288" s="4">
        <v>200</v>
      </c>
      <c r="D288" s="97">
        <v>200</v>
      </c>
      <c r="E288" s="114">
        <v>840</v>
      </c>
      <c r="F288" s="86">
        <f>D288+E288</f>
        <v>1040</v>
      </c>
    </row>
    <row r="289" spans="1:6" x14ac:dyDescent="0.2">
      <c r="A289" s="5" t="s">
        <v>69</v>
      </c>
      <c r="B289" s="4" t="s">
        <v>68</v>
      </c>
      <c r="C289" s="4"/>
      <c r="D289" s="95">
        <f t="shared" ref="D289:F289" si="170">D290</f>
        <v>93.19</v>
      </c>
      <c r="E289" s="115">
        <f t="shared" si="170"/>
        <v>-93.19</v>
      </c>
      <c r="F289" s="115">
        <f t="shared" si="170"/>
        <v>0</v>
      </c>
    </row>
    <row r="290" spans="1:6" x14ac:dyDescent="0.2">
      <c r="A290" s="5" t="s">
        <v>45</v>
      </c>
      <c r="B290" s="4" t="s">
        <v>68</v>
      </c>
      <c r="C290" s="4" t="s">
        <v>43</v>
      </c>
      <c r="D290" s="95">
        <v>93.19</v>
      </c>
      <c r="E290" s="115">
        <v>-93.19</v>
      </c>
      <c r="F290" s="86">
        <f>D290+E290</f>
        <v>0</v>
      </c>
    </row>
    <row r="291" spans="1:6" s="36" customFormat="1" x14ac:dyDescent="0.2">
      <c r="A291" s="5" t="s">
        <v>293</v>
      </c>
      <c r="B291" s="4" t="s">
        <v>296</v>
      </c>
      <c r="C291" s="4" t="s">
        <v>294</v>
      </c>
      <c r="D291" s="95">
        <v>4906.99</v>
      </c>
      <c r="E291" s="115">
        <v>-4906.99</v>
      </c>
      <c r="F291" s="86">
        <f>D291+E291</f>
        <v>0</v>
      </c>
    </row>
    <row r="292" spans="1:6" s="36" customFormat="1" x14ac:dyDescent="0.2">
      <c r="A292" s="40" t="s">
        <v>277</v>
      </c>
      <c r="B292" s="6"/>
      <c r="C292" s="6"/>
      <c r="D292" s="94">
        <f t="shared" ref="D292:F292" si="171">D8+D15+D33+D40+D47+D51+D55+D62+D69+D96+D111+D166+D173+D192+D200+D207+D214+D232+D262+D266+D271+D273+D275+D277+D282+D287+D289+D291</f>
        <v>361340.42000000004</v>
      </c>
      <c r="E292" s="85">
        <f t="shared" si="171"/>
        <v>30659.408000000003</v>
      </c>
      <c r="F292" s="85">
        <f t="shared" si="171"/>
        <v>391999.82799999992</v>
      </c>
    </row>
    <row r="293" spans="1:6" s="36" customFormat="1" ht="12.75" customHeight="1" x14ac:dyDescent="0.2">
      <c r="A293" s="34"/>
      <c r="B293" s="33"/>
      <c r="C293" s="33"/>
      <c r="D293" s="87">
        <v>361340.42</v>
      </c>
      <c r="E293" s="87">
        <f>F293-D293</f>
        <v>30659.410000000033</v>
      </c>
      <c r="F293" s="87">
        <v>391999.83</v>
      </c>
    </row>
    <row r="294" spans="1:6" s="36" customFormat="1" ht="12.75" customHeight="1" x14ac:dyDescent="0.2">
      <c r="A294" s="34"/>
      <c r="B294" s="39"/>
      <c r="C294" s="39"/>
      <c r="D294" s="87">
        <f t="shared" ref="D294:E294" si="172">D292-D293</f>
        <v>0</v>
      </c>
      <c r="E294" s="87">
        <f t="shared" si="172"/>
        <v>-2.0000000295112841E-3</v>
      </c>
      <c r="F294" s="87">
        <f>F292-F293</f>
        <v>-2.0000000949949026E-3</v>
      </c>
    </row>
    <row r="296" spans="1:6" x14ac:dyDescent="0.2">
      <c r="B296" s="106" t="s">
        <v>494</v>
      </c>
      <c r="C296" s="107"/>
      <c r="D296" s="86">
        <f>D8</f>
        <v>12375.61</v>
      </c>
      <c r="E296" s="86">
        <f t="shared" ref="E296:F296" si="173">E8</f>
        <v>255.60000000000002</v>
      </c>
      <c r="F296" s="86">
        <f t="shared" si="173"/>
        <v>12631.210000000001</v>
      </c>
    </row>
    <row r="297" spans="1:6" x14ac:dyDescent="0.2">
      <c r="B297" s="106" t="s">
        <v>66</v>
      </c>
      <c r="C297" s="107"/>
      <c r="D297" s="86">
        <f>D15</f>
        <v>1697.6</v>
      </c>
      <c r="E297" s="86">
        <f t="shared" ref="E297:F297" si="174">E15</f>
        <v>4431.0300000000007</v>
      </c>
      <c r="F297" s="86">
        <f t="shared" si="174"/>
        <v>6128.63</v>
      </c>
    </row>
    <row r="298" spans="1:6" x14ac:dyDescent="0.2">
      <c r="B298" s="106" t="s">
        <v>31</v>
      </c>
      <c r="C298" s="107"/>
      <c r="D298" s="86">
        <f>D33</f>
        <v>1308.04</v>
      </c>
      <c r="E298" s="86">
        <f t="shared" ref="E298:F298" si="175">E33</f>
        <v>153.47</v>
      </c>
      <c r="F298" s="86">
        <f t="shared" si="175"/>
        <v>1461.51</v>
      </c>
    </row>
    <row r="299" spans="1:6" x14ac:dyDescent="0.2">
      <c r="B299" s="106" t="s">
        <v>157</v>
      </c>
      <c r="C299" s="107"/>
      <c r="D299" s="86">
        <f>D40</f>
        <v>1298.2</v>
      </c>
      <c r="E299" s="86">
        <f t="shared" ref="E299:F299" si="176">E40</f>
        <v>-898.2</v>
      </c>
      <c r="F299" s="86">
        <f t="shared" si="176"/>
        <v>400</v>
      </c>
    </row>
    <row r="300" spans="1:6" s="41" customFormat="1" x14ac:dyDescent="0.2">
      <c r="A300" s="105"/>
      <c r="B300" s="108" t="s">
        <v>4</v>
      </c>
      <c r="C300" s="109"/>
      <c r="D300" s="85">
        <f>SUM(D296:D299)</f>
        <v>16679.45</v>
      </c>
      <c r="E300" s="85">
        <f t="shared" ref="E300:F300" si="177">SUM(E296:E299)</f>
        <v>3941.9000000000015</v>
      </c>
      <c r="F300" s="85">
        <f t="shared" si="177"/>
        <v>20621.349999999999</v>
      </c>
    </row>
    <row r="301" spans="1:6" x14ac:dyDescent="0.2">
      <c r="B301" s="106" t="s">
        <v>83</v>
      </c>
      <c r="C301" s="107"/>
      <c r="D301" s="86">
        <f t="shared" ref="D301:F301" si="178">D47</f>
        <v>1041.5999999999999</v>
      </c>
      <c r="E301" s="86">
        <f t="shared" si="178"/>
        <v>32.86</v>
      </c>
      <c r="F301" s="86">
        <f t="shared" si="178"/>
        <v>1074.4599999999998</v>
      </c>
    </row>
    <row r="302" spans="1:6" x14ac:dyDescent="0.2">
      <c r="B302" s="106" t="s">
        <v>102</v>
      </c>
      <c r="C302" s="107"/>
      <c r="D302" s="86">
        <f t="shared" ref="D302:F302" si="179">D51+D55+D62</f>
        <v>11986.82</v>
      </c>
      <c r="E302" s="86">
        <f t="shared" si="179"/>
        <v>278.19</v>
      </c>
      <c r="F302" s="86">
        <f t="shared" si="179"/>
        <v>12265.01</v>
      </c>
    </row>
    <row r="303" spans="1:6" x14ac:dyDescent="0.2">
      <c r="B303" s="106" t="s">
        <v>41</v>
      </c>
      <c r="C303" s="107"/>
      <c r="D303" s="86">
        <f>D69</f>
        <v>22100.5</v>
      </c>
      <c r="E303" s="86">
        <f t="shared" ref="E303:F303" si="180">E69</f>
        <v>-870.80000000000007</v>
      </c>
      <c r="F303" s="86">
        <f t="shared" si="180"/>
        <v>21229.7</v>
      </c>
    </row>
    <row r="304" spans="1:6" x14ac:dyDescent="0.2">
      <c r="B304" s="106" t="s">
        <v>57</v>
      </c>
      <c r="C304" s="107"/>
      <c r="D304" s="86">
        <f>D96</f>
        <v>1085.4000000000001</v>
      </c>
      <c r="E304" s="86">
        <f t="shared" ref="E304:F304" si="181">E96</f>
        <v>-539.1</v>
      </c>
      <c r="F304" s="86">
        <f t="shared" si="181"/>
        <v>546.29999999999995</v>
      </c>
    </row>
    <row r="305" spans="1:6" x14ac:dyDescent="0.2">
      <c r="B305" s="106" t="s">
        <v>60</v>
      </c>
      <c r="C305" s="107"/>
      <c r="D305" s="86">
        <f>D111</f>
        <v>249002.46</v>
      </c>
      <c r="E305" s="86">
        <f t="shared" ref="E305:F305" si="182">E111</f>
        <v>19121.21</v>
      </c>
      <c r="F305" s="86">
        <f t="shared" si="182"/>
        <v>268123.67</v>
      </c>
    </row>
    <row r="306" spans="1:6" s="41" customFormat="1" x14ac:dyDescent="0.2">
      <c r="A306" s="105"/>
      <c r="B306" s="108" t="s">
        <v>3</v>
      </c>
      <c r="C306" s="109"/>
      <c r="D306" s="85">
        <f>SUM(D301:D305)</f>
        <v>285216.77999999997</v>
      </c>
      <c r="E306" s="85">
        <f t="shared" ref="E306:F306" si="183">SUM(E301:E305)</f>
        <v>18022.36</v>
      </c>
      <c r="F306" s="85">
        <f t="shared" si="183"/>
        <v>303239.14</v>
      </c>
    </row>
    <row r="307" spans="1:6" x14ac:dyDescent="0.2">
      <c r="B307" s="106" t="s">
        <v>203</v>
      </c>
      <c r="C307" s="107"/>
      <c r="D307" s="86">
        <f>D166</f>
        <v>5780.45</v>
      </c>
      <c r="E307" s="86">
        <f t="shared" ref="E307:F307" si="184">E166</f>
        <v>2.710000000000008</v>
      </c>
      <c r="F307" s="86">
        <f t="shared" si="184"/>
        <v>5783.1600000000008</v>
      </c>
    </row>
    <row r="308" spans="1:6" x14ac:dyDescent="0.2">
      <c r="B308" s="106" t="s">
        <v>12</v>
      </c>
      <c r="C308" s="107"/>
      <c r="D308" s="86">
        <f>D173</f>
        <v>28321.8</v>
      </c>
      <c r="E308" s="86">
        <f t="shared" ref="E308:F308" si="185">E173</f>
        <v>-1158.5999999999999</v>
      </c>
      <c r="F308" s="86">
        <f t="shared" si="185"/>
        <v>27163.200000000001</v>
      </c>
    </row>
    <row r="309" spans="1:6" x14ac:dyDescent="0.2">
      <c r="B309" s="106" t="s">
        <v>149</v>
      </c>
      <c r="C309" s="107"/>
      <c r="D309" s="86">
        <f>D192</f>
        <v>6808.1619999999994</v>
      </c>
      <c r="E309" s="86">
        <f t="shared" ref="E309:F309" si="186">E192</f>
        <v>2143.268</v>
      </c>
      <c r="F309" s="86">
        <f t="shared" si="186"/>
        <v>8951.43</v>
      </c>
    </row>
    <row r="310" spans="1:6" s="41" customFormat="1" x14ac:dyDescent="0.2">
      <c r="A310" s="105"/>
      <c r="B310" s="108" t="s">
        <v>2</v>
      </c>
      <c r="C310" s="109"/>
      <c r="D310" s="85">
        <f>SUM(D307:D309)</f>
        <v>40910.411999999997</v>
      </c>
      <c r="E310" s="85">
        <f t="shared" ref="E310:F310" si="187">SUM(E307:E309)</f>
        <v>987.37800000000016</v>
      </c>
      <c r="F310" s="85">
        <f t="shared" si="187"/>
        <v>41897.79</v>
      </c>
    </row>
    <row r="311" spans="1:6" x14ac:dyDescent="0.2">
      <c r="B311" s="106" t="s">
        <v>495</v>
      </c>
      <c r="C311" s="107"/>
      <c r="D311" s="86">
        <f t="shared" ref="D311:F311" si="188">D200+D207</f>
        <v>1945.71</v>
      </c>
      <c r="E311" s="86">
        <f t="shared" si="188"/>
        <v>1512.84</v>
      </c>
      <c r="F311" s="86">
        <f t="shared" si="188"/>
        <v>3458.5499999999997</v>
      </c>
    </row>
    <row r="312" spans="1:6" x14ac:dyDescent="0.2">
      <c r="B312" s="106" t="s">
        <v>146</v>
      </c>
      <c r="C312" s="107"/>
      <c r="D312" s="86">
        <f>D214</f>
        <v>696.1</v>
      </c>
      <c r="E312" s="86">
        <f t="shared" ref="E312:F312" si="189">E214</f>
        <v>1043.9000000000001</v>
      </c>
      <c r="F312" s="86">
        <f t="shared" si="189"/>
        <v>1740</v>
      </c>
    </row>
    <row r="313" spans="1:6" x14ac:dyDescent="0.2">
      <c r="B313" s="106" t="s">
        <v>140</v>
      </c>
      <c r="C313" s="107"/>
      <c r="D313" s="86">
        <f>D232</f>
        <v>6541.8180000000002</v>
      </c>
      <c r="E313" s="86">
        <f t="shared" ref="E313:F313" si="190">E232</f>
        <v>918.36</v>
      </c>
      <c r="F313" s="86">
        <f t="shared" si="190"/>
        <v>7460.1779999999999</v>
      </c>
    </row>
    <row r="314" spans="1:6" s="41" customFormat="1" x14ac:dyDescent="0.2">
      <c r="A314" s="105"/>
      <c r="B314" s="108" t="s">
        <v>1</v>
      </c>
      <c r="C314" s="109"/>
      <c r="D314" s="85">
        <f>SUM(D311:D313)</f>
        <v>9183.6280000000006</v>
      </c>
      <c r="E314" s="85">
        <f t="shared" ref="E314:F314" si="191">SUM(E311:E313)</f>
        <v>3475.1</v>
      </c>
      <c r="F314" s="85">
        <f t="shared" si="191"/>
        <v>12658.727999999999</v>
      </c>
    </row>
    <row r="315" spans="1:6" x14ac:dyDescent="0.2">
      <c r="B315" s="106" t="s">
        <v>496</v>
      </c>
      <c r="C315" s="107"/>
      <c r="D315" s="86">
        <f t="shared" ref="D315:F315" si="192">D262</f>
        <v>36</v>
      </c>
      <c r="E315" s="86">
        <f t="shared" si="192"/>
        <v>0</v>
      </c>
      <c r="F315" s="86">
        <f t="shared" si="192"/>
        <v>36</v>
      </c>
    </row>
    <row r="316" spans="1:6" s="41" customFormat="1" x14ac:dyDescent="0.2">
      <c r="A316" s="105"/>
      <c r="B316" s="108" t="s">
        <v>345</v>
      </c>
      <c r="C316" s="109"/>
      <c r="D316" s="85">
        <f>D315</f>
        <v>36</v>
      </c>
      <c r="E316" s="85">
        <f t="shared" ref="E316:F316" si="193">E315</f>
        <v>0</v>
      </c>
      <c r="F316" s="85">
        <f t="shared" si="193"/>
        <v>36</v>
      </c>
    </row>
    <row r="317" spans="1:6" x14ac:dyDescent="0.2">
      <c r="B317" s="106"/>
      <c r="C317" s="107"/>
      <c r="D317" s="86"/>
      <c r="E317" s="86"/>
      <c r="F317" s="86"/>
    </row>
    <row r="318" spans="1:6" s="41" customFormat="1" x14ac:dyDescent="0.2">
      <c r="A318" s="105"/>
      <c r="B318" s="108" t="s">
        <v>0</v>
      </c>
      <c r="C318" s="109"/>
      <c r="D318" s="85">
        <f>D273+D275+D277+D282+D287+D289+D266+D271</f>
        <v>4407.16</v>
      </c>
      <c r="E318" s="85">
        <f t="shared" ref="E318:F318" si="194">E273+E275+E277+E282+E287+E289+E266+E271</f>
        <v>9139.66</v>
      </c>
      <c r="F318" s="85">
        <f t="shared" si="194"/>
        <v>13546.82</v>
      </c>
    </row>
    <row r="319" spans="1:6" x14ac:dyDescent="0.2">
      <c r="B319" s="107" t="s">
        <v>501</v>
      </c>
      <c r="C319" s="107"/>
      <c r="D319" s="85">
        <f t="shared" ref="D319:F319" si="195">D291</f>
        <v>4906.99</v>
      </c>
      <c r="E319" s="85">
        <f t="shared" si="195"/>
        <v>-4906.99</v>
      </c>
      <c r="F319" s="85">
        <f t="shared" si="195"/>
        <v>0</v>
      </c>
    </row>
    <row r="320" spans="1:6" x14ac:dyDescent="0.2">
      <c r="B320" s="107"/>
      <c r="C320" s="107"/>
      <c r="D320" s="85">
        <f>D300+D306+D310+D314+D316+D318+D319</f>
        <v>361340.42</v>
      </c>
      <c r="E320" s="85">
        <f t="shared" ref="E320:F320" si="196">E300+E306+E310+E314+E316+E318+E319</f>
        <v>30659.408000000003</v>
      </c>
      <c r="F320" s="85">
        <f t="shared" si="196"/>
        <v>391999.82799999998</v>
      </c>
    </row>
    <row r="321" spans="2:6" x14ac:dyDescent="0.2">
      <c r="B321" s="107"/>
      <c r="C321" s="107"/>
      <c r="D321" s="86">
        <f t="shared" ref="D321:F321" si="197">D292-D320</f>
        <v>0</v>
      </c>
      <c r="E321" s="86">
        <f t="shared" si="197"/>
        <v>0</v>
      </c>
      <c r="F321" s="86">
        <f t="shared" si="197"/>
        <v>0</v>
      </c>
    </row>
  </sheetData>
  <mergeCells count="8">
    <mergeCell ref="E1:F1"/>
    <mergeCell ref="D2:F2"/>
    <mergeCell ref="A3:F3"/>
    <mergeCell ref="A5:A6"/>
    <mergeCell ref="D5:D6"/>
    <mergeCell ref="E5:E6"/>
    <mergeCell ref="F5:F6"/>
    <mergeCell ref="B5:C5"/>
  </mergeCells>
  <pageMargins left="0.9055118110236221" right="0" top="0" bottom="0" header="0" footer="0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view="pageBreakPreview" topLeftCell="A34" zoomScaleNormal="100" zoomScaleSheetLayoutView="100" workbookViewId="0">
      <selection activeCell="D2" sqref="D2:F2"/>
    </sheetView>
  </sheetViews>
  <sheetFormatPr defaultRowHeight="15" x14ac:dyDescent="0.25"/>
  <cols>
    <col min="1" max="1" width="48.5703125" style="15" customWidth="1"/>
    <col min="3" max="3" width="9.140625" style="14"/>
    <col min="4" max="4" width="12.7109375" style="13" hidden="1" customWidth="1"/>
    <col min="5" max="5" width="11" style="13" customWidth="1"/>
    <col min="6" max="6" width="13" customWidth="1"/>
  </cols>
  <sheetData>
    <row r="1" spans="1:6" s="33" customFormat="1" ht="15" customHeight="1" x14ac:dyDescent="0.25">
      <c r="A1" s="34"/>
      <c r="B1" s="47"/>
      <c r="C1" s="47"/>
      <c r="D1" s="132" t="s">
        <v>511</v>
      </c>
      <c r="E1" s="133"/>
      <c r="F1" s="133"/>
    </row>
    <row r="2" spans="1:6" s="46" customFormat="1" ht="76.5" customHeight="1" x14ac:dyDescent="0.2">
      <c r="A2" s="72"/>
      <c r="B2" s="71"/>
      <c r="C2" s="73"/>
      <c r="D2" s="134" t="s">
        <v>510</v>
      </c>
      <c r="E2" s="134"/>
      <c r="F2" s="134"/>
    </row>
    <row r="3" spans="1:6" s="15" customFormat="1" ht="9" customHeight="1" x14ac:dyDescent="0.2">
      <c r="A3" s="32"/>
      <c r="B3" s="31"/>
      <c r="C3" s="31"/>
      <c r="D3" s="30"/>
      <c r="E3" s="30"/>
    </row>
    <row r="4" spans="1:6" s="15" customFormat="1" x14ac:dyDescent="0.25">
      <c r="A4" s="146" t="s">
        <v>276</v>
      </c>
      <c r="B4" s="147"/>
      <c r="C4" s="147"/>
      <c r="D4" s="144"/>
      <c r="E4" s="144"/>
      <c r="F4" s="145"/>
    </row>
    <row r="5" spans="1:6" s="15" customFormat="1" ht="29.25" customHeight="1" x14ac:dyDescent="0.25">
      <c r="A5" s="142" t="s">
        <v>520</v>
      </c>
      <c r="B5" s="143"/>
      <c r="C5" s="143"/>
      <c r="D5" s="144"/>
      <c r="E5" s="144"/>
      <c r="F5" s="145"/>
    </row>
    <row r="6" spans="1:6" s="15" customFormat="1" ht="18" customHeight="1" x14ac:dyDescent="0.2">
      <c r="A6" s="91"/>
      <c r="B6" s="92"/>
      <c r="C6" s="92"/>
      <c r="D6" s="90"/>
      <c r="F6" s="127" t="s">
        <v>228</v>
      </c>
    </row>
    <row r="7" spans="1:6" s="16" customFormat="1" ht="41.25" customHeight="1" x14ac:dyDescent="0.2">
      <c r="A7" s="29" t="s">
        <v>275</v>
      </c>
      <c r="B7" s="148" t="s">
        <v>274</v>
      </c>
      <c r="C7" s="149"/>
      <c r="D7" s="75" t="s">
        <v>224</v>
      </c>
      <c r="E7" s="12" t="s">
        <v>359</v>
      </c>
      <c r="F7" s="124" t="s">
        <v>360</v>
      </c>
    </row>
    <row r="8" spans="1:6" s="16" customFormat="1" ht="18.75" customHeight="1" x14ac:dyDescent="0.2">
      <c r="A8" s="22" t="s">
        <v>223</v>
      </c>
      <c r="B8" s="138" t="s">
        <v>273</v>
      </c>
      <c r="C8" s="150"/>
      <c r="D8" s="20">
        <f>SUM(D9:D16)</f>
        <v>24724.930000000004</v>
      </c>
      <c r="E8" s="20">
        <f>SUM(E9:E16)</f>
        <v>4845.91</v>
      </c>
      <c r="F8" s="20">
        <f t="shared" ref="F8" si="0">SUM(F9:F16)</f>
        <v>29570.840000000004</v>
      </c>
    </row>
    <row r="9" spans="1:6" s="16" customFormat="1" ht="25.5" x14ac:dyDescent="0.2">
      <c r="A9" s="26" t="s">
        <v>272</v>
      </c>
      <c r="B9" s="25" t="s">
        <v>15</v>
      </c>
      <c r="C9" s="24" t="s">
        <v>27</v>
      </c>
      <c r="D9" s="23">
        <f>'прил16 вед стр.'!G442</f>
        <v>1371.02</v>
      </c>
      <c r="E9" s="23">
        <f>'прил16 вед стр.'!H442</f>
        <v>54.84</v>
      </c>
      <c r="F9" s="23">
        <f>'прил16 вед стр.'!I442</f>
        <v>1425.86</v>
      </c>
    </row>
    <row r="10" spans="1:6" s="16" customFormat="1" ht="25.5" x14ac:dyDescent="0.2">
      <c r="A10" s="26" t="s">
        <v>271</v>
      </c>
      <c r="B10" s="25" t="s">
        <v>15</v>
      </c>
      <c r="C10" s="24" t="s">
        <v>6</v>
      </c>
      <c r="D10" s="23">
        <f>'прил16 вед стр.'!G443</f>
        <v>1657.77</v>
      </c>
      <c r="E10" s="23">
        <f>'прил16 вед стр.'!H443</f>
        <v>179.14</v>
      </c>
      <c r="F10" s="23">
        <f>'прил16 вед стр.'!I443</f>
        <v>1836.9099999999999</v>
      </c>
    </row>
    <row r="11" spans="1:6" s="16" customFormat="1" ht="12.75" x14ac:dyDescent="0.2">
      <c r="A11" s="26" t="s">
        <v>270</v>
      </c>
      <c r="B11" s="25" t="s">
        <v>15</v>
      </c>
      <c r="C11" s="24" t="s">
        <v>59</v>
      </c>
      <c r="D11" s="23">
        <f>'прил16 вед стр.'!G444</f>
        <v>14802.650000000001</v>
      </c>
      <c r="E11" s="23">
        <f>'прил16 вед стр.'!H444</f>
        <v>180.20000000000005</v>
      </c>
      <c r="F11" s="23">
        <f>'прил16 вед стр.'!I444</f>
        <v>14982.85</v>
      </c>
    </row>
    <row r="12" spans="1:6" s="16" customFormat="1" ht="12.75" x14ac:dyDescent="0.2">
      <c r="A12" s="26" t="s">
        <v>269</v>
      </c>
      <c r="B12" s="25" t="s">
        <v>15</v>
      </c>
      <c r="C12" s="24" t="s">
        <v>36</v>
      </c>
      <c r="D12" s="23">
        <f>'прил16 вед стр.'!G445</f>
        <v>0</v>
      </c>
      <c r="E12" s="23">
        <f>'прил16 вед стр.'!H445</f>
        <v>113.2</v>
      </c>
      <c r="F12" s="23">
        <f>'прил16 вед стр.'!I445</f>
        <v>113.2</v>
      </c>
    </row>
    <row r="13" spans="1:6" s="16" customFormat="1" ht="25.5" x14ac:dyDescent="0.2">
      <c r="A13" s="26" t="s">
        <v>268</v>
      </c>
      <c r="B13" s="25" t="s">
        <v>15</v>
      </c>
      <c r="C13" s="24" t="s">
        <v>53</v>
      </c>
      <c r="D13" s="23">
        <f>'прил16 вед стр.'!G446</f>
        <v>5242.2900000000009</v>
      </c>
      <c r="E13" s="23">
        <f>'прил16 вед стр.'!H446</f>
        <v>143.33000000000001</v>
      </c>
      <c r="F13" s="23">
        <f>'прил16 вед стр.'!I446</f>
        <v>5385.6200000000008</v>
      </c>
    </row>
    <row r="14" spans="1:6" s="16" customFormat="1" ht="12.75" x14ac:dyDescent="0.2">
      <c r="A14" s="26" t="s">
        <v>192</v>
      </c>
      <c r="B14" s="25" t="s">
        <v>15</v>
      </c>
      <c r="C14" s="24" t="s">
        <v>88</v>
      </c>
      <c r="D14" s="23">
        <f>'прил16 вед стр.'!G447</f>
        <v>200</v>
      </c>
      <c r="E14" s="23">
        <f>'прил16 вед стр.'!H447</f>
        <v>840</v>
      </c>
      <c r="F14" s="23">
        <f>'прил16 вед стр.'!I447</f>
        <v>1040</v>
      </c>
    </row>
    <row r="15" spans="1:6" s="16" customFormat="1" ht="12.75" x14ac:dyDescent="0.2">
      <c r="A15" s="26" t="s">
        <v>189</v>
      </c>
      <c r="B15" s="25" t="s">
        <v>15</v>
      </c>
      <c r="C15" s="24" t="s">
        <v>37</v>
      </c>
      <c r="D15" s="23">
        <f>'прил16 вед стр.'!G448</f>
        <v>500</v>
      </c>
      <c r="E15" s="23">
        <f>'прил16 вед стр.'!H448</f>
        <v>3384</v>
      </c>
      <c r="F15" s="23">
        <f>'прил16 вед стр.'!I448</f>
        <v>3884</v>
      </c>
    </row>
    <row r="16" spans="1:6" s="16" customFormat="1" ht="12.75" x14ac:dyDescent="0.2">
      <c r="A16" s="8" t="s">
        <v>188</v>
      </c>
      <c r="B16" s="25" t="s">
        <v>15</v>
      </c>
      <c r="C16" s="24" t="s">
        <v>24</v>
      </c>
      <c r="D16" s="23">
        <f>'прил16 вед стр.'!G449</f>
        <v>951.2</v>
      </c>
      <c r="E16" s="23">
        <f>'прил16 вед стр.'!H449</f>
        <v>-48.8</v>
      </c>
      <c r="F16" s="23">
        <f>'прил16 вед стр.'!I449</f>
        <v>902.4</v>
      </c>
    </row>
    <row r="17" spans="1:6" s="19" customFormat="1" ht="12.75" x14ac:dyDescent="0.2">
      <c r="A17" s="22" t="s">
        <v>179</v>
      </c>
      <c r="B17" s="138" t="s">
        <v>267</v>
      </c>
      <c r="C17" s="150"/>
      <c r="D17" s="20">
        <f>D18</f>
        <v>480.6</v>
      </c>
      <c r="E17" s="20">
        <f>E18</f>
        <v>33.799999999999997</v>
      </c>
      <c r="F17" s="20">
        <f t="shared" ref="F17" si="1">F18</f>
        <v>514.4</v>
      </c>
    </row>
    <row r="18" spans="1:6" s="16" customFormat="1" ht="12.75" x14ac:dyDescent="0.2">
      <c r="A18" s="26" t="s">
        <v>266</v>
      </c>
      <c r="B18" s="25" t="s">
        <v>27</v>
      </c>
      <c r="C18" s="24" t="s">
        <v>6</v>
      </c>
      <c r="D18" s="23">
        <f>'прил16 вед стр.'!G451</f>
        <v>480.6</v>
      </c>
      <c r="E18" s="23">
        <f>'прил16 вед стр.'!H451</f>
        <v>33.799999999999997</v>
      </c>
      <c r="F18" s="23">
        <f>'прил16 вед стр.'!I451</f>
        <v>514.4</v>
      </c>
    </row>
    <row r="19" spans="1:6" s="19" customFormat="1" ht="25.5" x14ac:dyDescent="0.2">
      <c r="A19" s="22" t="s">
        <v>176</v>
      </c>
      <c r="B19" s="138" t="s">
        <v>265</v>
      </c>
      <c r="C19" s="139"/>
      <c r="D19" s="20">
        <f>SUM(D21:D22)</f>
        <v>2063.71</v>
      </c>
      <c r="E19" s="20">
        <f>SUM(E21:E22)</f>
        <v>882.83999999999992</v>
      </c>
      <c r="F19" s="20">
        <f t="shared" ref="F19" si="2">SUM(F21:F22)</f>
        <v>2946.5499999999997</v>
      </c>
    </row>
    <row r="20" spans="1:6" s="16" customFormat="1" ht="12.75" hidden="1" x14ac:dyDescent="0.2">
      <c r="A20" s="26" t="s">
        <v>264</v>
      </c>
      <c r="B20" s="25" t="s">
        <v>6</v>
      </c>
      <c r="C20" s="24" t="s">
        <v>27</v>
      </c>
      <c r="D20" s="23" t="e">
        <f>'[1]прил 10 2016'!H650</f>
        <v>#REF!</v>
      </c>
      <c r="E20" s="23" t="e">
        <f>'[1]прил 10 2016'!I650</f>
        <v>#REF!</v>
      </c>
      <c r="F20" s="111"/>
    </row>
    <row r="21" spans="1:6" s="16" customFormat="1" ht="38.25" x14ac:dyDescent="0.2">
      <c r="A21" s="26" t="s">
        <v>263</v>
      </c>
      <c r="B21" s="25" t="s">
        <v>6</v>
      </c>
      <c r="C21" s="24" t="s">
        <v>73</v>
      </c>
      <c r="D21" s="23">
        <f>'прил16 вед стр.'!G454</f>
        <v>1945.71</v>
      </c>
      <c r="E21" s="23">
        <f>'прил16 вед стр.'!H454</f>
        <v>960.83999999999992</v>
      </c>
      <c r="F21" s="23">
        <f>'прил16 вед стр.'!I454</f>
        <v>2906.5499999999997</v>
      </c>
    </row>
    <row r="22" spans="1:6" s="16" customFormat="1" ht="25.5" x14ac:dyDescent="0.2">
      <c r="A22" s="26" t="s">
        <v>170</v>
      </c>
      <c r="B22" s="25" t="s">
        <v>6</v>
      </c>
      <c r="C22" s="24" t="s">
        <v>7</v>
      </c>
      <c r="D22" s="23">
        <f>'прил16 вед стр.'!G455</f>
        <v>118</v>
      </c>
      <c r="E22" s="23">
        <f>'прил16 вед стр.'!H455</f>
        <v>-78</v>
      </c>
      <c r="F22" s="23">
        <f>'прил16 вед стр.'!I455</f>
        <v>40</v>
      </c>
    </row>
    <row r="23" spans="1:6" s="19" customFormat="1" ht="12.75" x14ac:dyDescent="0.2">
      <c r="A23" s="22" t="s">
        <v>165</v>
      </c>
      <c r="B23" s="138" t="s">
        <v>262</v>
      </c>
      <c r="C23" s="139"/>
      <c r="D23" s="20">
        <f>SUM(D25:D27)</f>
        <v>12010.05</v>
      </c>
      <c r="E23" s="20">
        <f>SUM(E25:E27)</f>
        <v>-811.01</v>
      </c>
      <c r="F23" s="20">
        <f t="shared" ref="F23" si="3">SUM(F25:F27)</f>
        <v>11199.04</v>
      </c>
    </row>
    <row r="24" spans="1:6" s="16" customFormat="1" ht="12.75" hidden="1" x14ac:dyDescent="0.2">
      <c r="A24" s="26" t="s">
        <v>261</v>
      </c>
      <c r="B24" s="25" t="s">
        <v>59</v>
      </c>
      <c r="C24" s="24" t="s">
        <v>15</v>
      </c>
      <c r="D24" s="23" t="e">
        <f>'[1]прил 10 2016'!H654</f>
        <v>#REF!</v>
      </c>
      <c r="E24" s="23" t="e">
        <f>'[1]прил 10 2016'!I654</f>
        <v>#REF!</v>
      </c>
      <c r="F24" s="111"/>
    </row>
    <row r="25" spans="1:6" s="16" customFormat="1" ht="12.75" x14ac:dyDescent="0.2">
      <c r="A25" s="26" t="s">
        <v>164</v>
      </c>
      <c r="B25" s="25" t="s">
        <v>59</v>
      </c>
      <c r="C25" s="24" t="s">
        <v>36</v>
      </c>
      <c r="D25" s="23">
        <f>'прил16 вед стр.'!G458</f>
        <v>1133.5999999999999</v>
      </c>
      <c r="E25" s="23">
        <f>'прил16 вед стр.'!H458</f>
        <v>-497.9</v>
      </c>
      <c r="F25" s="23">
        <f>'прил16 вед стр.'!I458</f>
        <v>635.70000000000005</v>
      </c>
    </row>
    <row r="26" spans="1:6" s="16" customFormat="1" ht="12.75" x14ac:dyDescent="0.2">
      <c r="A26" s="26" t="s">
        <v>260</v>
      </c>
      <c r="B26" s="25" t="s">
        <v>59</v>
      </c>
      <c r="C26" s="24" t="s">
        <v>73</v>
      </c>
      <c r="D26" s="23">
        <f>'прил16 вед стр.'!G459</f>
        <v>4082.9</v>
      </c>
      <c r="E26" s="23">
        <f>'прил16 вед стр.'!H459</f>
        <v>472.6</v>
      </c>
      <c r="F26" s="23">
        <f>'прил16 вед стр.'!I459</f>
        <v>4555.5</v>
      </c>
    </row>
    <row r="27" spans="1:6" s="16" customFormat="1" ht="12.75" x14ac:dyDescent="0.2">
      <c r="A27" s="26" t="s">
        <v>259</v>
      </c>
      <c r="B27" s="25" t="s">
        <v>59</v>
      </c>
      <c r="C27" s="24" t="s">
        <v>28</v>
      </c>
      <c r="D27" s="23">
        <f>'прил16 вед стр.'!G460</f>
        <v>6793.5499999999993</v>
      </c>
      <c r="E27" s="23">
        <f>'прил16 вед стр.'!H460</f>
        <v>-785.71</v>
      </c>
      <c r="F27" s="23">
        <f>'прил16 вед стр.'!I460</f>
        <v>6007.84</v>
      </c>
    </row>
    <row r="28" spans="1:6" s="19" customFormat="1" ht="12.75" x14ac:dyDescent="0.2">
      <c r="A28" s="22" t="s">
        <v>258</v>
      </c>
      <c r="B28" s="140" t="s">
        <v>257</v>
      </c>
      <c r="C28" s="141"/>
      <c r="D28" s="20">
        <f>SUM(D29:D31)</f>
        <v>4279.43</v>
      </c>
      <c r="E28" s="20">
        <f>SUM(E29:E31)</f>
        <v>6639.3680000000004</v>
      </c>
      <c r="F28" s="20">
        <f t="shared" ref="F28" si="4">SUM(F29:F31)</f>
        <v>10918.797999999999</v>
      </c>
    </row>
    <row r="29" spans="1:6" s="16" customFormat="1" ht="12.75" x14ac:dyDescent="0.2">
      <c r="A29" s="26" t="s">
        <v>153</v>
      </c>
      <c r="B29" s="25" t="s">
        <v>36</v>
      </c>
      <c r="C29" s="24" t="s">
        <v>15</v>
      </c>
      <c r="D29" s="23">
        <f>'прил16 вед стр.'!G462</f>
        <v>0</v>
      </c>
      <c r="E29" s="23">
        <f>'прил16 вед стр.'!H462</f>
        <v>60</v>
      </c>
      <c r="F29" s="23">
        <f>'прил16 вед стр.'!I462</f>
        <v>60</v>
      </c>
    </row>
    <row r="30" spans="1:6" s="16" customFormat="1" ht="12.75" x14ac:dyDescent="0.2">
      <c r="A30" s="26" t="s">
        <v>152</v>
      </c>
      <c r="B30" s="25" t="s">
        <v>36</v>
      </c>
      <c r="C30" s="24" t="s">
        <v>27</v>
      </c>
      <c r="D30" s="23">
        <f>'прил16 вед стр.'!G463</f>
        <v>4079.43</v>
      </c>
      <c r="E30" s="23">
        <f>'прил16 вед стр.'!H463</f>
        <v>5829.3680000000004</v>
      </c>
      <c r="F30" s="23">
        <f>'прил16 вед стр.'!I463</f>
        <v>9908.7979999999989</v>
      </c>
    </row>
    <row r="31" spans="1:6" s="16" customFormat="1" ht="12.75" x14ac:dyDescent="0.2">
      <c r="A31" s="26" t="s">
        <v>256</v>
      </c>
      <c r="B31" s="25" t="s">
        <v>36</v>
      </c>
      <c r="C31" s="24" t="s">
        <v>6</v>
      </c>
      <c r="D31" s="23">
        <f>'прил16 вед стр.'!G464</f>
        <v>200</v>
      </c>
      <c r="E31" s="23">
        <f>'прил16 вед стр.'!H464</f>
        <v>750</v>
      </c>
      <c r="F31" s="23">
        <f>'прил16 вед стр.'!I464</f>
        <v>950</v>
      </c>
    </row>
    <row r="32" spans="1:6" s="19" customFormat="1" ht="12.75" x14ac:dyDescent="0.2">
      <c r="A32" s="22" t="s">
        <v>255</v>
      </c>
      <c r="B32" s="140" t="s">
        <v>254</v>
      </c>
      <c r="C32" s="141"/>
      <c r="D32" s="20">
        <f>'прил16 вед стр.'!G465</f>
        <v>50</v>
      </c>
      <c r="E32" s="20">
        <f>'прил16 вед стр.'!H465</f>
        <v>-50</v>
      </c>
      <c r="F32" s="20">
        <f>'прил16 вед стр.'!I465</f>
        <v>0</v>
      </c>
    </row>
    <row r="33" spans="1:6" s="16" customFormat="1" ht="25.5" x14ac:dyDescent="0.2">
      <c r="A33" s="28" t="s">
        <v>253</v>
      </c>
      <c r="B33" s="25" t="s">
        <v>53</v>
      </c>
      <c r="C33" s="24" t="s">
        <v>36</v>
      </c>
      <c r="D33" s="23">
        <f>'прил16 вед стр.'!G466</f>
        <v>50</v>
      </c>
      <c r="E33" s="23">
        <f>'прил16 вед стр.'!H466</f>
        <v>-50</v>
      </c>
      <c r="F33" s="23">
        <f>'прил16 вед стр.'!I466</f>
        <v>0</v>
      </c>
    </row>
    <row r="34" spans="1:6" s="19" customFormat="1" ht="12.75" x14ac:dyDescent="0.2">
      <c r="A34" s="22" t="s">
        <v>252</v>
      </c>
      <c r="B34" s="140" t="s">
        <v>251</v>
      </c>
      <c r="C34" s="141"/>
      <c r="D34" s="20" t="e">
        <f>SUM(D35:D40)</f>
        <v>#REF!</v>
      </c>
      <c r="E34" s="20">
        <f>SUM(E35:E40)</f>
        <v>18138.189999999999</v>
      </c>
      <c r="F34" s="20">
        <f t="shared" ref="F34" si="5">SUM(F35:F40)</f>
        <v>275639.07</v>
      </c>
    </row>
    <row r="35" spans="1:6" s="16" customFormat="1" ht="12.75" x14ac:dyDescent="0.2">
      <c r="A35" s="26" t="s">
        <v>138</v>
      </c>
      <c r="B35" s="25" t="s">
        <v>88</v>
      </c>
      <c r="C35" s="24" t="s">
        <v>15</v>
      </c>
      <c r="D35" s="23">
        <f>'прил16 вед стр.'!G468</f>
        <v>50083.508000000002</v>
      </c>
      <c r="E35" s="23">
        <f>'прил16 вед стр.'!H468</f>
        <v>4953.4620000000004</v>
      </c>
      <c r="F35" s="23">
        <f>'прил16 вед стр.'!I468</f>
        <v>55036.97</v>
      </c>
    </row>
    <row r="36" spans="1:6" s="16" customFormat="1" ht="12.75" x14ac:dyDescent="0.2">
      <c r="A36" s="26" t="s">
        <v>129</v>
      </c>
      <c r="B36" s="25" t="s">
        <v>88</v>
      </c>
      <c r="C36" s="24" t="s">
        <v>27</v>
      </c>
      <c r="D36" s="23" t="e">
        <f>'прил16 вед стр.'!G469</f>
        <v>#REF!</v>
      </c>
      <c r="E36" s="23">
        <f>'прил16 вед стр.'!H469</f>
        <v>14692.197999999999</v>
      </c>
      <c r="F36" s="23">
        <f>'прил16 вед стр.'!I469</f>
        <v>187941.90000000002</v>
      </c>
    </row>
    <row r="37" spans="1:6" s="16" customFormat="1" ht="12.75" x14ac:dyDescent="0.2">
      <c r="A37" s="5" t="s">
        <v>344</v>
      </c>
      <c r="B37" s="25" t="s">
        <v>88</v>
      </c>
      <c r="C37" s="24" t="s">
        <v>6</v>
      </c>
      <c r="D37" s="23">
        <f>'прил16 вед стр.'!G470</f>
        <v>20452.849999999999</v>
      </c>
      <c r="E37" s="23">
        <f>'прил16 вед стр.'!H470</f>
        <v>-1483.7599999999998</v>
      </c>
      <c r="F37" s="23">
        <f>'прил16 вед стр.'!I470</f>
        <v>18969.09</v>
      </c>
    </row>
    <row r="38" spans="1:6" s="16" customFormat="1" ht="25.5" hidden="1" x14ac:dyDescent="0.2">
      <c r="A38" s="26" t="s">
        <v>250</v>
      </c>
      <c r="B38" s="25" t="s">
        <v>88</v>
      </c>
      <c r="C38" s="24" t="s">
        <v>36</v>
      </c>
      <c r="D38" s="23">
        <f>'прил16 вед стр.'!G471</f>
        <v>0</v>
      </c>
      <c r="E38" s="23">
        <f>'прил16 вед стр.'!H471</f>
        <v>0</v>
      </c>
      <c r="F38" s="23">
        <f>'прил16 вед стр.'!I471</f>
        <v>0</v>
      </c>
    </row>
    <row r="39" spans="1:6" s="16" customFormat="1" ht="12.75" x14ac:dyDescent="0.2">
      <c r="A39" s="26" t="s">
        <v>104</v>
      </c>
      <c r="B39" s="25" t="s">
        <v>88</v>
      </c>
      <c r="C39" s="24" t="s">
        <v>88</v>
      </c>
      <c r="D39" s="23">
        <f>'прил16 вед стр.'!G472</f>
        <v>1728</v>
      </c>
      <c r="E39" s="23">
        <f>'прил16 вед стр.'!H472</f>
        <v>-301.89999999999998</v>
      </c>
      <c r="F39" s="23">
        <f>'прил16 вед стр.'!I472</f>
        <v>1426.1</v>
      </c>
    </row>
    <row r="40" spans="1:6" s="16" customFormat="1" ht="12.75" x14ac:dyDescent="0.2">
      <c r="A40" s="26" t="s">
        <v>103</v>
      </c>
      <c r="B40" s="25" t="s">
        <v>88</v>
      </c>
      <c r="C40" s="24" t="s">
        <v>73</v>
      </c>
      <c r="D40" s="23">
        <f>'прил16 вед стр.'!G473</f>
        <v>11986.82</v>
      </c>
      <c r="E40" s="23">
        <f>'прил16 вед стр.'!H473</f>
        <v>278.19</v>
      </c>
      <c r="F40" s="23">
        <f>'прил16 вед стр.'!I473</f>
        <v>12265.01</v>
      </c>
    </row>
    <row r="41" spans="1:6" s="19" customFormat="1" ht="12.75" x14ac:dyDescent="0.2">
      <c r="A41" s="22" t="s">
        <v>249</v>
      </c>
      <c r="B41" s="140" t="s">
        <v>248</v>
      </c>
      <c r="C41" s="141"/>
      <c r="D41" s="20">
        <f>SUM(D42:D43)</f>
        <v>19242.13</v>
      </c>
      <c r="E41" s="20">
        <f>SUM(E42:E43)</f>
        <v>5348.09</v>
      </c>
      <c r="F41" s="20">
        <f t="shared" ref="F41" si="6">SUM(F42:F43)</f>
        <v>24590.22</v>
      </c>
    </row>
    <row r="42" spans="1:6" s="16" customFormat="1" ht="12.75" x14ac:dyDescent="0.2">
      <c r="A42" s="26" t="s">
        <v>85</v>
      </c>
      <c r="B42" s="25" t="s">
        <v>79</v>
      </c>
      <c r="C42" s="24" t="s">
        <v>15</v>
      </c>
      <c r="D42" s="23">
        <f>'прил16 вед стр.'!G475</f>
        <v>17475.93</v>
      </c>
      <c r="E42" s="23">
        <f>'прил16 вед стр.'!H475</f>
        <v>4669.82</v>
      </c>
      <c r="F42" s="23">
        <f>'прил16 вед стр.'!I475</f>
        <v>22145.75</v>
      </c>
    </row>
    <row r="43" spans="1:6" s="16" customFormat="1" ht="12.75" x14ac:dyDescent="0.2">
      <c r="A43" s="26" t="s">
        <v>247</v>
      </c>
      <c r="B43" s="25" t="s">
        <v>79</v>
      </c>
      <c r="C43" s="24" t="s">
        <v>59</v>
      </c>
      <c r="D43" s="23">
        <f>'прил16 вед стр.'!G476</f>
        <v>1766.1999999999998</v>
      </c>
      <c r="E43" s="23">
        <f>'прил16 вед стр.'!H476</f>
        <v>678.27</v>
      </c>
      <c r="F43" s="23">
        <f>'прил16 вед стр.'!I476</f>
        <v>2444.4699999999998</v>
      </c>
    </row>
    <row r="44" spans="1:6" s="19" customFormat="1" ht="13.5" customHeight="1" x14ac:dyDescent="0.2">
      <c r="A44" s="22" t="s">
        <v>246</v>
      </c>
      <c r="B44" s="140" t="s">
        <v>245</v>
      </c>
      <c r="C44" s="141"/>
      <c r="D44" s="20">
        <f>D48+D45</f>
        <v>200</v>
      </c>
      <c r="E44" s="20">
        <f>E48+E45</f>
        <v>-200</v>
      </c>
      <c r="F44" s="20">
        <f t="shared" ref="F44" si="7">F48+F45</f>
        <v>0</v>
      </c>
    </row>
    <row r="45" spans="1:6" s="16" customFormat="1" ht="12.75" hidden="1" x14ac:dyDescent="0.2">
      <c r="A45" s="26" t="s">
        <v>77</v>
      </c>
      <c r="B45" s="25" t="s">
        <v>73</v>
      </c>
      <c r="C45" s="24" t="s">
        <v>15</v>
      </c>
      <c r="D45" s="23">
        <f>'прил16 вед стр.'!G478</f>
        <v>0</v>
      </c>
      <c r="E45" s="23"/>
      <c r="F45" s="111"/>
    </row>
    <row r="46" spans="1:6" s="16" customFormat="1" ht="12.75" hidden="1" x14ac:dyDescent="0.2">
      <c r="A46" s="26" t="s">
        <v>244</v>
      </c>
      <c r="B46" s="25" t="s">
        <v>73</v>
      </c>
      <c r="C46" s="24" t="s">
        <v>27</v>
      </c>
      <c r="D46" s="23"/>
      <c r="E46" s="23"/>
      <c r="F46" s="111"/>
    </row>
    <row r="47" spans="1:6" s="16" customFormat="1" ht="12.75" hidden="1" x14ac:dyDescent="0.2">
      <c r="A47" s="26" t="s">
        <v>243</v>
      </c>
      <c r="B47" s="25" t="s">
        <v>73</v>
      </c>
      <c r="C47" s="24" t="s">
        <v>59</v>
      </c>
      <c r="D47" s="23"/>
      <c r="E47" s="23"/>
      <c r="F47" s="111"/>
    </row>
    <row r="48" spans="1:6" s="16" customFormat="1" ht="12.75" x14ac:dyDescent="0.2">
      <c r="A48" s="26" t="s">
        <v>74</v>
      </c>
      <c r="B48" s="25" t="s">
        <v>73</v>
      </c>
      <c r="C48" s="24" t="s">
        <v>73</v>
      </c>
      <c r="D48" s="23">
        <f>'прил16 вед стр.'!G481</f>
        <v>200</v>
      </c>
      <c r="E48" s="23">
        <f>'прил16 вед стр.'!H481</f>
        <v>-200</v>
      </c>
      <c r="F48" s="23">
        <f>'прил16 вед стр.'!I481</f>
        <v>0</v>
      </c>
    </row>
    <row r="49" spans="1:6" s="19" customFormat="1" ht="12.75" x14ac:dyDescent="0.2">
      <c r="A49" s="22" t="s">
        <v>71</v>
      </c>
      <c r="B49" s="140" t="s">
        <v>242</v>
      </c>
      <c r="C49" s="141"/>
      <c r="D49" s="20">
        <f>SUM(D50:D54)</f>
        <v>4511.59</v>
      </c>
      <c r="E49" s="20">
        <f>SUM(E50:E54)</f>
        <v>4578.91</v>
      </c>
      <c r="F49" s="20">
        <f t="shared" ref="F49" si="8">SUM(F50:F54)</f>
        <v>9090.5</v>
      </c>
    </row>
    <row r="50" spans="1:6" s="16" customFormat="1" ht="12.75" x14ac:dyDescent="0.2">
      <c r="A50" s="26" t="s">
        <v>70</v>
      </c>
      <c r="B50" s="25" t="s">
        <v>54</v>
      </c>
      <c r="C50" s="24" t="s">
        <v>15</v>
      </c>
      <c r="D50" s="23">
        <f>'прил16 вед стр.'!G483</f>
        <v>93.19</v>
      </c>
      <c r="E50" s="23">
        <f>'прил16 вед стр.'!H483</f>
        <v>274.81</v>
      </c>
      <c r="F50" s="23">
        <f>'прил16 вед стр.'!I483</f>
        <v>368</v>
      </c>
    </row>
    <row r="51" spans="1:6" s="16" customFormat="1" ht="12.75" hidden="1" x14ac:dyDescent="0.2">
      <c r="A51" s="26" t="s">
        <v>241</v>
      </c>
      <c r="B51" s="25" t="s">
        <v>54</v>
      </c>
      <c r="C51" s="24" t="s">
        <v>27</v>
      </c>
      <c r="D51" s="23">
        <f>'прил16 вед стр.'!G484</f>
        <v>0</v>
      </c>
      <c r="E51" s="23">
        <f>'прил16 вед стр.'!H484</f>
        <v>0</v>
      </c>
      <c r="F51" s="23">
        <f>'прил16 вед стр.'!I484</f>
        <v>0</v>
      </c>
    </row>
    <row r="52" spans="1:6" s="16" customFormat="1" ht="12.75" x14ac:dyDescent="0.2">
      <c r="A52" s="26" t="s">
        <v>240</v>
      </c>
      <c r="B52" s="25" t="s">
        <v>54</v>
      </c>
      <c r="C52" s="24" t="s">
        <v>6</v>
      </c>
      <c r="D52" s="23">
        <f>'прил16 вед стр.'!G485</f>
        <v>1448</v>
      </c>
      <c r="E52" s="23">
        <f>'прил16 вед стр.'!H485</f>
        <v>1906.0999999999997</v>
      </c>
      <c r="F52" s="23">
        <f>'прил16 вед стр.'!I485</f>
        <v>3354.1</v>
      </c>
    </row>
    <row r="53" spans="1:6" s="16" customFormat="1" ht="12.75" x14ac:dyDescent="0.2">
      <c r="A53" s="26" t="s">
        <v>239</v>
      </c>
      <c r="B53" s="25" t="s">
        <v>54</v>
      </c>
      <c r="C53" s="24" t="s">
        <v>59</v>
      </c>
      <c r="D53" s="23">
        <f>'прил16 вед стр.'!G486</f>
        <v>2770.4</v>
      </c>
      <c r="E53" s="23">
        <f>'прил16 вед стр.'!H486</f>
        <v>2598</v>
      </c>
      <c r="F53" s="23">
        <f>'прил16 вед стр.'!I486</f>
        <v>5368.4000000000005</v>
      </c>
    </row>
    <row r="54" spans="1:6" s="16" customFormat="1" ht="12.75" x14ac:dyDescent="0.2">
      <c r="A54" s="26" t="s">
        <v>58</v>
      </c>
      <c r="B54" s="25" t="s">
        <v>54</v>
      </c>
      <c r="C54" s="24" t="s">
        <v>53</v>
      </c>
      <c r="D54" s="23">
        <f>'прил16 вед стр.'!G487</f>
        <v>200</v>
      </c>
      <c r="E54" s="23">
        <f>'прил16 вед стр.'!H487</f>
        <v>-200</v>
      </c>
      <c r="F54" s="23">
        <f>'прил16 вед стр.'!I487</f>
        <v>0</v>
      </c>
    </row>
    <row r="55" spans="1:6" s="19" customFormat="1" ht="12.75" x14ac:dyDescent="0.2">
      <c r="A55" s="22" t="s">
        <v>50</v>
      </c>
      <c r="B55" s="140" t="s">
        <v>238</v>
      </c>
      <c r="C55" s="141"/>
      <c r="D55" s="20">
        <f>D56+D57</f>
        <v>2887.67</v>
      </c>
      <c r="E55" s="20">
        <f>E56+E57</f>
        <v>-2887.67</v>
      </c>
      <c r="F55" s="20">
        <f t="shared" ref="F55" si="9">F56+F57</f>
        <v>0</v>
      </c>
    </row>
    <row r="56" spans="1:6" s="16" customFormat="1" ht="12.75" x14ac:dyDescent="0.2">
      <c r="A56" s="26" t="s">
        <v>237</v>
      </c>
      <c r="B56" s="25" t="s">
        <v>37</v>
      </c>
      <c r="C56" s="24" t="s">
        <v>15</v>
      </c>
      <c r="D56" s="23">
        <f>'прил16 вед стр.'!G489</f>
        <v>960</v>
      </c>
      <c r="E56" s="23">
        <f>'прил16 вед стр.'!H489</f>
        <v>-960</v>
      </c>
      <c r="F56" s="23">
        <f>'прил16 вед стр.'!I489</f>
        <v>0</v>
      </c>
    </row>
    <row r="57" spans="1:6" s="16" customFormat="1" ht="25.5" x14ac:dyDescent="0.2">
      <c r="A57" s="26" t="s">
        <v>42</v>
      </c>
      <c r="B57" s="27" t="s">
        <v>37</v>
      </c>
      <c r="C57" s="25" t="s">
        <v>36</v>
      </c>
      <c r="D57" s="23">
        <f>'прил16 вед стр.'!G490</f>
        <v>1927.67</v>
      </c>
      <c r="E57" s="23">
        <f>'прил16 вед стр.'!H490</f>
        <v>-1927.67</v>
      </c>
      <c r="F57" s="23">
        <f>'прил16 вед стр.'!I490</f>
        <v>0</v>
      </c>
    </row>
    <row r="58" spans="1:6" s="19" customFormat="1" ht="12.75" x14ac:dyDescent="0.2">
      <c r="A58" s="22" t="s">
        <v>33</v>
      </c>
      <c r="B58" s="140" t="s">
        <v>236</v>
      </c>
      <c r="C58" s="141"/>
      <c r="D58" s="20">
        <f>D59</f>
        <v>1307.94</v>
      </c>
      <c r="E58" s="20">
        <f>E59</f>
        <v>153.47</v>
      </c>
      <c r="F58" s="20">
        <f t="shared" ref="F58" si="10">F59</f>
        <v>1461.41</v>
      </c>
    </row>
    <row r="59" spans="1:6" s="16" customFormat="1" ht="12.75" x14ac:dyDescent="0.2">
      <c r="A59" s="26" t="s">
        <v>32</v>
      </c>
      <c r="B59" s="25" t="s">
        <v>28</v>
      </c>
      <c r="C59" s="24" t="s">
        <v>27</v>
      </c>
      <c r="D59" s="23">
        <f>'прил16 вед стр.'!G492</f>
        <v>1307.94</v>
      </c>
      <c r="E59" s="23">
        <f>'прил16 вед стр.'!H492</f>
        <v>153.47</v>
      </c>
      <c r="F59" s="23">
        <f>'прил16 вед стр.'!I492</f>
        <v>1461.41</v>
      </c>
    </row>
    <row r="60" spans="1:6" s="19" customFormat="1" ht="25.5" x14ac:dyDescent="0.2">
      <c r="A60" s="22" t="s">
        <v>235</v>
      </c>
      <c r="B60" s="140" t="s">
        <v>234</v>
      </c>
      <c r="C60" s="141"/>
      <c r="D60" s="20">
        <f>SUM(D61)</f>
        <v>200</v>
      </c>
      <c r="E60" s="20">
        <f>SUM(E61)</f>
        <v>-101</v>
      </c>
      <c r="F60" s="20">
        <f t="shared" ref="F60" si="11">SUM(F61)</f>
        <v>99</v>
      </c>
    </row>
    <row r="61" spans="1:6" s="16" customFormat="1" ht="25.5" x14ac:dyDescent="0.2">
      <c r="A61" s="26" t="s">
        <v>25</v>
      </c>
      <c r="B61" s="25" t="s">
        <v>24</v>
      </c>
      <c r="C61" s="24" t="s">
        <v>15</v>
      </c>
      <c r="D61" s="23">
        <f>'прил16 вед стр.'!G494</f>
        <v>200</v>
      </c>
      <c r="E61" s="23">
        <f>'прил16 вед стр.'!H494</f>
        <v>-101</v>
      </c>
      <c r="F61" s="23">
        <f>'прил16 вед стр.'!I494</f>
        <v>99</v>
      </c>
    </row>
    <row r="62" spans="1:6" s="19" customFormat="1" ht="25.5" x14ac:dyDescent="0.2">
      <c r="A62" s="22" t="s">
        <v>233</v>
      </c>
      <c r="B62" s="140" t="s">
        <v>232</v>
      </c>
      <c r="C62" s="141"/>
      <c r="D62" s="20">
        <f>SUM(D63:D64)</f>
        <v>26974.5</v>
      </c>
      <c r="E62" s="20">
        <f>SUM(E63:E64)</f>
        <v>-1004.5</v>
      </c>
      <c r="F62" s="20">
        <f t="shared" ref="F62" si="12">SUM(F63:F64)</f>
        <v>25970</v>
      </c>
    </row>
    <row r="63" spans="1:6" s="16" customFormat="1" ht="25.5" x14ac:dyDescent="0.2">
      <c r="A63" s="26" t="s">
        <v>231</v>
      </c>
      <c r="B63" s="25" t="s">
        <v>7</v>
      </c>
      <c r="C63" s="24" t="s">
        <v>15</v>
      </c>
      <c r="D63" s="23">
        <f>'прил16 вед стр.'!G496</f>
        <v>26974.5</v>
      </c>
      <c r="E63" s="23">
        <f>'прил16 вед стр.'!H496</f>
        <v>-1004.5</v>
      </c>
      <c r="F63" s="23">
        <f>'прил16 вед стр.'!I496</f>
        <v>25970</v>
      </c>
    </row>
    <row r="64" spans="1:6" s="16" customFormat="1" ht="38.25" hidden="1" x14ac:dyDescent="0.2">
      <c r="A64" s="26" t="s">
        <v>230</v>
      </c>
      <c r="B64" s="25" t="s">
        <v>7</v>
      </c>
      <c r="C64" s="24" t="s">
        <v>6</v>
      </c>
      <c r="D64" s="23">
        <f>'прил16 вед стр.'!G497</f>
        <v>0</v>
      </c>
      <c r="E64" s="23"/>
      <c r="F64" s="111"/>
    </row>
    <row r="65" spans="1:6" s="19" customFormat="1" ht="12.75" x14ac:dyDescent="0.2">
      <c r="A65" s="74" t="s">
        <v>293</v>
      </c>
      <c r="B65" s="93" t="s">
        <v>295</v>
      </c>
      <c r="C65" s="21" t="s">
        <v>295</v>
      </c>
      <c r="D65" s="112">
        <f>'прил16 вед стр.'!G498</f>
        <v>4906.99</v>
      </c>
      <c r="E65" s="112">
        <f>'прил16 вед стр.'!H498</f>
        <v>-4906.99</v>
      </c>
      <c r="F65" s="112">
        <f>'прил16 вед стр.'!I498</f>
        <v>0</v>
      </c>
    </row>
    <row r="66" spans="1:6" s="19" customFormat="1" ht="12.75" x14ac:dyDescent="0.2">
      <c r="A66" s="22" t="s">
        <v>229</v>
      </c>
      <c r="B66" s="93"/>
      <c r="C66" s="21"/>
      <c r="D66" s="20" t="e">
        <f>D8+D17+D19+D23+D28+D34+D41+D44+D49+D55+D58+D60+D62+D65+D32</f>
        <v>#REF!</v>
      </c>
      <c r="E66" s="20">
        <f t="shared" ref="E66:F66" si="13">E8+E17+E19+E23+E28+E34+E41+E44+E49+E55+E58+E60+E62+E65+E32</f>
        <v>30659.408000000003</v>
      </c>
      <c r="F66" s="20">
        <f t="shared" si="13"/>
        <v>391999.82800000004</v>
      </c>
    </row>
    <row r="67" spans="1:6" s="16" customFormat="1" ht="12.75" x14ac:dyDescent="0.2">
      <c r="A67" s="15"/>
      <c r="C67" s="18"/>
      <c r="D67" s="2"/>
      <c r="E67" s="2"/>
    </row>
    <row r="68" spans="1:6" s="16" customFormat="1" ht="12.75" x14ac:dyDescent="0.2">
      <c r="A68" s="15"/>
      <c r="C68" s="18"/>
      <c r="D68" s="17"/>
      <c r="E68" s="17"/>
    </row>
    <row r="69" spans="1:6" s="16" customFormat="1" ht="12.75" x14ac:dyDescent="0.2">
      <c r="A69" s="15"/>
      <c r="C69" s="18"/>
      <c r="D69" s="17"/>
      <c r="E69" s="17"/>
    </row>
  </sheetData>
  <mergeCells count="19">
    <mergeCell ref="D2:F2"/>
    <mergeCell ref="D1:F1"/>
    <mergeCell ref="B62:C62"/>
    <mergeCell ref="B41:C41"/>
    <mergeCell ref="B44:C44"/>
    <mergeCell ref="B49:C49"/>
    <mergeCell ref="B55:C55"/>
    <mergeCell ref="B58:C58"/>
    <mergeCell ref="B60:C60"/>
    <mergeCell ref="B34:C34"/>
    <mergeCell ref="B7:C7"/>
    <mergeCell ref="B8:C8"/>
    <mergeCell ref="B17:C17"/>
    <mergeCell ref="B19:C19"/>
    <mergeCell ref="B23:C23"/>
    <mergeCell ref="B28:C28"/>
    <mergeCell ref="B32:C32"/>
    <mergeCell ref="A5:F5"/>
    <mergeCell ref="A4:F4"/>
  </mergeCells>
  <pageMargins left="1.299212598425197" right="0" top="0.35433070866141736" bottom="0.35433070866141736" header="0" footer="0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7"/>
  <sheetViews>
    <sheetView view="pageBreakPreview" topLeftCell="A428" zoomScaleNormal="100" zoomScaleSheetLayoutView="100" workbookViewId="0">
      <selection activeCell="H430" sqref="H430"/>
    </sheetView>
  </sheetViews>
  <sheetFormatPr defaultRowHeight="12.75" x14ac:dyDescent="0.2"/>
  <cols>
    <col min="1" max="1" width="41.85546875" style="34" customWidth="1"/>
    <col min="2" max="4" width="6.28515625" style="33" customWidth="1"/>
    <col min="5" max="5" width="15.5703125" style="33" customWidth="1"/>
    <col min="6" max="6" width="7.5703125" style="33" customWidth="1"/>
    <col min="7" max="7" width="13.7109375" style="87" hidden="1" customWidth="1"/>
    <col min="8" max="8" width="11.140625" style="87" customWidth="1"/>
    <col min="9" max="9" width="13.7109375" style="87" customWidth="1"/>
    <col min="10" max="16384" width="9.140625" style="33"/>
  </cols>
  <sheetData>
    <row r="1" spans="1:9" ht="15" customHeight="1" x14ac:dyDescent="0.25">
      <c r="B1" s="47"/>
      <c r="C1" s="47"/>
      <c r="G1" s="132" t="s">
        <v>513</v>
      </c>
      <c r="H1" s="151"/>
      <c r="I1" s="151"/>
    </row>
    <row r="2" spans="1:9" s="46" customFormat="1" ht="57.75" customHeight="1" x14ac:dyDescent="0.2">
      <c r="A2" s="72"/>
      <c r="B2" s="71"/>
      <c r="C2" s="73"/>
      <c r="G2" s="134" t="s">
        <v>510</v>
      </c>
      <c r="H2" s="134"/>
      <c r="I2" s="134"/>
    </row>
    <row r="3" spans="1:9" s="46" customFormat="1" ht="30" customHeight="1" x14ac:dyDescent="0.2">
      <c r="A3" s="135" t="s">
        <v>512</v>
      </c>
      <c r="B3" s="136"/>
      <c r="C3" s="136"/>
      <c r="D3" s="136"/>
      <c r="E3" s="136"/>
      <c r="F3" s="136"/>
      <c r="G3" s="136"/>
      <c r="H3" s="136"/>
      <c r="I3" s="136"/>
    </row>
    <row r="4" spans="1:9" ht="12.75" customHeight="1" x14ac:dyDescent="0.2">
      <c r="G4" s="84"/>
      <c r="H4" s="84"/>
      <c r="I4" s="128" t="s">
        <v>228</v>
      </c>
    </row>
    <row r="5" spans="1:9" s="41" customFormat="1" ht="12.75" customHeight="1" x14ac:dyDescent="0.2">
      <c r="A5" s="159" t="s">
        <v>289</v>
      </c>
      <c r="B5" s="70" t="s">
        <v>288</v>
      </c>
      <c r="C5" s="65"/>
      <c r="D5" s="65"/>
      <c r="E5" s="65"/>
      <c r="F5" s="66"/>
      <c r="G5" s="137" t="s">
        <v>224</v>
      </c>
      <c r="H5" s="137" t="s">
        <v>357</v>
      </c>
      <c r="I5" s="156" t="s">
        <v>358</v>
      </c>
    </row>
    <row r="6" spans="1:9" s="41" customFormat="1" ht="12.75" customHeight="1" x14ac:dyDescent="0.2">
      <c r="A6" s="160"/>
      <c r="B6" s="67"/>
      <c r="C6" s="68"/>
      <c r="D6" s="68"/>
      <c r="E6" s="68"/>
      <c r="F6" s="69"/>
      <c r="G6" s="154"/>
      <c r="H6" s="154"/>
      <c r="I6" s="157"/>
    </row>
    <row r="7" spans="1:9" s="41" customFormat="1" ht="25.5" customHeight="1" x14ac:dyDescent="0.2">
      <c r="A7" s="161"/>
      <c r="B7" s="45" t="s">
        <v>287</v>
      </c>
      <c r="C7" s="45" t="s">
        <v>227</v>
      </c>
      <c r="D7" s="45" t="s">
        <v>226</v>
      </c>
      <c r="E7" s="45" t="s">
        <v>225</v>
      </c>
      <c r="F7" s="45" t="s">
        <v>286</v>
      </c>
      <c r="G7" s="155"/>
      <c r="H7" s="155"/>
      <c r="I7" s="158"/>
    </row>
    <row r="8" spans="1:9" s="42" customFormat="1" ht="11.25" customHeight="1" x14ac:dyDescent="0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3">
        <v>8</v>
      </c>
      <c r="H8" s="43">
        <f>F8+1</f>
        <v>7</v>
      </c>
      <c r="I8" s="43">
        <f t="shared" ref="I8" si="0">H8+1</f>
        <v>8</v>
      </c>
    </row>
    <row r="9" spans="1:9" s="41" customFormat="1" ht="44.25" customHeight="1" x14ac:dyDescent="0.2">
      <c r="A9" s="74" t="s">
        <v>349</v>
      </c>
      <c r="B9" s="6" t="s">
        <v>283</v>
      </c>
      <c r="C9" s="4"/>
      <c r="D9" s="4"/>
      <c r="E9" s="4"/>
      <c r="F9" s="4"/>
      <c r="G9" s="94">
        <f t="shared" ref="G9:I9" si="1">G10+G83</f>
        <v>254791.44999999998</v>
      </c>
      <c r="H9" s="85">
        <f t="shared" si="1"/>
        <v>20646.989999999998</v>
      </c>
      <c r="I9" s="85">
        <f t="shared" si="1"/>
        <v>275438.44000000006</v>
      </c>
    </row>
    <row r="10" spans="1:9" ht="12.75" customHeight="1" x14ac:dyDescent="0.2">
      <c r="A10" s="5" t="s">
        <v>139</v>
      </c>
      <c r="B10" s="4" t="s">
        <v>283</v>
      </c>
      <c r="C10" s="4" t="s">
        <v>88</v>
      </c>
      <c r="D10" s="4"/>
      <c r="E10" s="4"/>
      <c r="F10" s="4"/>
      <c r="G10" s="3">
        <f t="shared" ref="G10:I10" si="2">G26+G56+G64+G11+G47</f>
        <v>252021.05</v>
      </c>
      <c r="H10" s="86">
        <f t="shared" si="2"/>
        <v>18048.989999999998</v>
      </c>
      <c r="I10" s="86">
        <f t="shared" si="2"/>
        <v>270070.04000000004</v>
      </c>
    </row>
    <row r="11" spans="1:9" ht="12.75" customHeight="1" x14ac:dyDescent="0.2">
      <c r="A11" s="5" t="s">
        <v>138</v>
      </c>
      <c r="B11" s="4" t="s">
        <v>283</v>
      </c>
      <c r="C11" s="4" t="s">
        <v>88</v>
      </c>
      <c r="D11" s="4" t="s">
        <v>15</v>
      </c>
      <c r="E11" s="4"/>
      <c r="F11" s="4"/>
      <c r="G11" s="3">
        <f>G12</f>
        <v>50083.508000000002</v>
      </c>
      <c r="H11" s="86">
        <f t="shared" ref="H11:I11" si="3">H12</f>
        <v>4953.4620000000004</v>
      </c>
      <c r="I11" s="86">
        <f t="shared" si="3"/>
        <v>55036.97</v>
      </c>
    </row>
    <row r="12" spans="1:9" ht="42" customHeight="1" x14ac:dyDescent="0.2">
      <c r="A12" s="5" t="s">
        <v>361</v>
      </c>
      <c r="B12" s="4" t="s">
        <v>283</v>
      </c>
      <c r="C12" s="4" t="s">
        <v>88</v>
      </c>
      <c r="D12" s="4" t="s">
        <v>15</v>
      </c>
      <c r="E12" s="4" t="s">
        <v>60</v>
      </c>
      <c r="F12" s="4"/>
      <c r="G12" s="3">
        <f t="shared" ref="G12:I12" si="4">G13</f>
        <v>50083.508000000002</v>
      </c>
      <c r="H12" s="86">
        <f t="shared" si="4"/>
        <v>4953.4620000000004</v>
      </c>
      <c r="I12" s="86">
        <f t="shared" si="4"/>
        <v>55036.97</v>
      </c>
    </row>
    <row r="13" spans="1:9" ht="24" customHeight="1" x14ac:dyDescent="0.2">
      <c r="A13" s="5" t="s">
        <v>137</v>
      </c>
      <c r="B13" s="4" t="s">
        <v>283</v>
      </c>
      <c r="C13" s="4" t="s">
        <v>88</v>
      </c>
      <c r="D13" s="4" t="s">
        <v>15</v>
      </c>
      <c r="E13" s="4" t="s">
        <v>136</v>
      </c>
      <c r="F13" s="4"/>
      <c r="G13" s="3">
        <f>G14+G22+G24+G18+G20+G16</f>
        <v>50083.508000000002</v>
      </c>
      <c r="H13" s="86">
        <f t="shared" ref="H13:I13" si="5">H14+H22+H24+H18+H20+H16</f>
        <v>4953.4620000000004</v>
      </c>
      <c r="I13" s="86">
        <f t="shared" si="5"/>
        <v>55036.97</v>
      </c>
    </row>
    <row r="14" spans="1:9" ht="48" customHeight="1" x14ac:dyDescent="0.2">
      <c r="A14" s="5" t="s">
        <v>285</v>
      </c>
      <c r="B14" s="4" t="s">
        <v>283</v>
      </c>
      <c r="C14" s="4" t="s">
        <v>88</v>
      </c>
      <c r="D14" s="4" t="s">
        <v>15</v>
      </c>
      <c r="E14" s="4" t="s">
        <v>135</v>
      </c>
      <c r="F14" s="4"/>
      <c r="G14" s="3">
        <f>G15</f>
        <v>5749.76</v>
      </c>
      <c r="H14" s="86">
        <f t="shared" ref="H14:I14" si="6">H15</f>
        <v>1000</v>
      </c>
      <c r="I14" s="86">
        <f t="shared" si="6"/>
        <v>6749.76</v>
      </c>
    </row>
    <row r="15" spans="1:9" ht="24" customHeight="1" x14ac:dyDescent="0.2">
      <c r="A15" s="5" t="s">
        <v>29</v>
      </c>
      <c r="B15" s="4" t="s">
        <v>283</v>
      </c>
      <c r="C15" s="4" t="s">
        <v>88</v>
      </c>
      <c r="D15" s="4" t="s">
        <v>15</v>
      </c>
      <c r="E15" s="4" t="s">
        <v>135</v>
      </c>
      <c r="F15" s="4" t="s">
        <v>26</v>
      </c>
      <c r="G15" s="3">
        <v>5749.76</v>
      </c>
      <c r="H15" s="86">
        <v>1000</v>
      </c>
      <c r="I15" s="86">
        <f>G15+H15</f>
        <v>6749.76</v>
      </c>
    </row>
    <row r="16" spans="1:9" ht="24" customHeight="1" x14ac:dyDescent="0.2">
      <c r="A16" s="5" t="s">
        <v>124</v>
      </c>
      <c r="B16" s="4" t="s">
        <v>283</v>
      </c>
      <c r="C16" s="4" t="s">
        <v>88</v>
      </c>
      <c r="D16" s="4" t="s">
        <v>15</v>
      </c>
      <c r="E16" s="4" t="s">
        <v>134</v>
      </c>
      <c r="F16" s="4"/>
      <c r="G16" s="3">
        <f>G17</f>
        <v>12240.92</v>
      </c>
      <c r="H16" s="86">
        <f t="shared" ref="H16:I16" si="7">H17</f>
        <v>4131.42</v>
      </c>
      <c r="I16" s="86">
        <f t="shared" si="7"/>
        <v>16372.34</v>
      </c>
    </row>
    <row r="17" spans="1:9" ht="24" customHeight="1" x14ac:dyDescent="0.2">
      <c r="A17" s="5" t="s">
        <v>29</v>
      </c>
      <c r="B17" s="4" t="s">
        <v>283</v>
      </c>
      <c r="C17" s="4" t="s">
        <v>88</v>
      </c>
      <c r="D17" s="4" t="s">
        <v>15</v>
      </c>
      <c r="E17" s="4" t="s">
        <v>134</v>
      </c>
      <c r="F17" s="4" t="s">
        <v>26</v>
      </c>
      <c r="G17" s="3">
        <f>2790.15+9810.28-359.51</f>
        <v>12240.92</v>
      </c>
      <c r="H17" s="86">
        <v>4131.42</v>
      </c>
      <c r="I17" s="86">
        <f>G17+H17</f>
        <v>16372.34</v>
      </c>
    </row>
    <row r="18" spans="1:9" ht="38.25" customHeight="1" x14ac:dyDescent="0.2">
      <c r="A18" s="9" t="s">
        <v>122</v>
      </c>
      <c r="B18" s="4" t="s">
        <v>283</v>
      </c>
      <c r="C18" s="4" t="s">
        <v>88</v>
      </c>
      <c r="D18" s="4" t="s">
        <v>15</v>
      </c>
      <c r="E18" s="4" t="s">
        <v>133</v>
      </c>
      <c r="F18" s="4"/>
      <c r="G18" s="3">
        <f>G19</f>
        <v>318</v>
      </c>
      <c r="H18" s="86">
        <f t="shared" ref="H18:I18" si="8">H19</f>
        <v>0</v>
      </c>
      <c r="I18" s="86">
        <f t="shared" si="8"/>
        <v>318</v>
      </c>
    </row>
    <row r="19" spans="1:9" ht="24" customHeight="1" x14ac:dyDescent="0.2">
      <c r="A19" s="5" t="s">
        <v>29</v>
      </c>
      <c r="B19" s="4" t="s">
        <v>283</v>
      </c>
      <c r="C19" s="4" t="s">
        <v>88</v>
      </c>
      <c r="D19" s="4" t="s">
        <v>15</v>
      </c>
      <c r="E19" s="4" t="s">
        <v>133</v>
      </c>
      <c r="F19" s="4" t="s">
        <v>26</v>
      </c>
      <c r="G19" s="3">
        <v>318</v>
      </c>
      <c r="H19" s="86">
        <v>0</v>
      </c>
      <c r="I19" s="86">
        <f>G19+H19</f>
        <v>318</v>
      </c>
    </row>
    <row r="20" spans="1:9" ht="37.5" customHeight="1" x14ac:dyDescent="0.2">
      <c r="A20" s="5" t="s">
        <v>362</v>
      </c>
      <c r="B20" s="4" t="s">
        <v>283</v>
      </c>
      <c r="C20" s="4" t="s">
        <v>88</v>
      </c>
      <c r="D20" s="4" t="s">
        <v>15</v>
      </c>
      <c r="E20" s="4" t="s">
        <v>132</v>
      </c>
      <c r="F20" s="4"/>
      <c r="G20" s="3">
        <f>G21</f>
        <v>308.87</v>
      </c>
      <c r="H20" s="86">
        <f t="shared" ref="H20:I20" si="9">H21</f>
        <v>0</v>
      </c>
      <c r="I20" s="86">
        <f t="shared" si="9"/>
        <v>308.87</v>
      </c>
    </row>
    <row r="21" spans="1:9" ht="24" customHeight="1" x14ac:dyDescent="0.2">
      <c r="A21" s="5" t="s">
        <v>29</v>
      </c>
      <c r="B21" s="4" t="s">
        <v>283</v>
      </c>
      <c r="C21" s="4" t="s">
        <v>88</v>
      </c>
      <c r="D21" s="4" t="s">
        <v>15</v>
      </c>
      <c r="E21" s="4" t="s">
        <v>132</v>
      </c>
      <c r="F21" s="4" t="s">
        <v>26</v>
      </c>
      <c r="G21" s="3">
        <f t="shared" ref="G21" si="10">120.96+48.24+19.43+48.24+18+54</f>
        <v>308.87</v>
      </c>
      <c r="H21" s="86"/>
      <c r="I21" s="86">
        <f>G21+H21</f>
        <v>308.87</v>
      </c>
    </row>
    <row r="22" spans="1:9" ht="120" customHeight="1" x14ac:dyDescent="0.2">
      <c r="A22" s="5" t="s">
        <v>316</v>
      </c>
      <c r="B22" s="4" t="s">
        <v>283</v>
      </c>
      <c r="C22" s="4" t="s">
        <v>88</v>
      </c>
      <c r="D22" s="4" t="s">
        <v>15</v>
      </c>
      <c r="E22" s="4" t="s">
        <v>131</v>
      </c>
      <c r="F22" s="4"/>
      <c r="G22" s="3">
        <f>G23</f>
        <v>31288</v>
      </c>
      <c r="H22" s="86">
        <f t="shared" ref="H22:I22" si="11">H23</f>
        <v>0</v>
      </c>
      <c r="I22" s="86">
        <f t="shared" si="11"/>
        <v>31288</v>
      </c>
    </row>
    <row r="23" spans="1:9" ht="24" customHeight="1" x14ac:dyDescent="0.2">
      <c r="A23" s="5" t="s">
        <v>29</v>
      </c>
      <c r="B23" s="4" t="s">
        <v>283</v>
      </c>
      <c r="C23" s="4" t="s">
        <v>88</v>
      </c>
      <c r="D23" s="4" t="s">
        <v>15</v>
      </c>
      <c r="E23" s="4" t="s">
        <v>131</v>
      </c>
      <c r="F23" s="4" t="s">
        <v>26</v>
      </c>
      <c r="G23" s="3">
        <f>11838+19450</f>
        <v>31288</v>
      </c>
      <c r="H23" s="86"/>
      <c r="I23" s="86">
        <f>G23+H23</f>
        <v>31288</v>
      </c>
    </row>
    <row r="24" spans="1:9" ht="38.25" customHeight="1" x14ac:dyDescent="0.2">
      <c r="A24" s="5" t="s">
        <v>315</v>
      </c>
      <c r="B24" s="4" t="s">
        <v>283</v>
      </c>
      <c r="C24" s="4" t="s">
        <v>88</v>
      </c>
      <c r="D24" s="4" t="s">
        <v>15</v>
      </c>
      <c r="E24" s="4" t="s">
        <v>130</v>
      </c>
      <c r="F24" s="4"/>
      <c r="G24" s="3">
        <f>G25</f>
        <v>177.958</v>
      </c>
      <c r="H24" s="86">
        <f t="shared" ref="H24:I24" si="12">H25</f>
        <v>-177.958</v>
      </c>
      <c r="I24" s="86">
        <f t="shared" si="12"/>
        <v>0</v>
      </c>
    </row>
    <row r="25" spans="1:9" ht="24" customHeight="1" x14ac:dyDescent="0.2">
      <c r="A25" s="5" t="s">
        <v>29</v>
      </c>
      <c r="B25" s="4" t="s">
        <v>283</v>
      </c>
      <c r="C25" s="4" t="s">
        <v>88</v>
      </c>
      <c r="D25" s="4" t="s">
        <v>15</v>
      </c>
      <c r="E25" s="4" t="s">
        <v>130</v>
      </c>
      <c r="F25" s="4" t="s">
        <v>26</v>
      </c>
      <c r="G25" s="3">
        <f t="shared" ref="G25" si="13">115.63+62.328</f>
        <v>177.958</v>
      </c>
      <c r="H25" s="86">
        <v>-177.958</v>
      </c>
      <c r="I25" s="86">
        <f>G25+H25</f>
        <v>0</v>
      </c>
    </row>
    <row r="26" spans="1:9" ht="12.75" customHeight="1" x14ac:dyDescent="0.2">
      <c r="A26" s="5" t="s">
        <v>129</v>
      </c>
      <c r="B26" s="4" t="s">
        <v>283</v>
      </c>
      <c r="C26" s="4" t="s">
        <v>88</v>
      </c>
      <c r="D26" s="4" t="s">
        <v>27</v>
      </c>
      <c r="E26" s="4"/>
      <c r="F26" s="4"/>
      <c r="G26" s="3">
        <f>G27</f>
        <v>172349.70199999999</v>
      </c>
      <c r="H26" s="86">
        <f t="shared" ref="H26:I27" si="14">H27</f>
        <v>14399.527999999998</v>
      </c>
      <c r="I26" s="86">
        <f t="shared" si="14"/>
        <v>186749.23</v>
      </c>
    </row>
    <row r="27" spans="1:9" ht="37.5" customHeight="1" x14ac:dyDescent="0.2">
      <c r="A27" s="5" t="s">
        <v>361</v>
      </c>
      <c r="B27" s="4" t="s">
        <v>283</v>
      </c>
      <c r="C27" s="4" t="s">
        <v>88</v>
      </c>
      <c r="D27" s="4" t="s">
        <v>27</v>
      </c>
      <c r="E27" s="4" t="s">
        <v>60</v>
      </c>
      <c r="F27" s="4"/>
      <c r="G27" s="3">
        <f>G28</f>
        <v>172349.70199999999</v>
      </c>
      <c r="H27" s="86">
        <f t="shared" si="14"/>
        <v>14399.527999999998</v>
      </c>
      <c r="I27" s="86">
        <f t="shared" si="14"/>
        <v>186749.23</v>
      </c>
    </row>
    <row r="28" spans="1:9" ht="24" customHeight="1" x14ac:dyDescent="0.2">
      <c r="A28" s="5" t="s">
        <v>127</v>
      </c>
      <c r="B28" s="4" t="s">
        <v>283</v>
      </c>
      <c r="C28" s="4" t="s">
        <v>88</v>
      </c>
      <c r="D28" s="4" t="s">
        <v>27</v>
      </c>
      <c r="E28" s="4" t="s">
        <v>126</v>
      </c>
      <c r="F28" s="4"/>
      <c r="G28" s="3">
        <f>G29+G31+G33+G35+G39+G41+G43+G45+G37</f>
        <v>172349.70199999999</v>
      </c>
      <c r="H28" s="86">
        <f t="shared" ref="H28:I28" si="15">H29+H31+H33+H35+H39+H41+H43+H45+H37</f>
        <v>14399.527999999998</v>
      </c>
      <c r="I28" s="86">
        <f t="shared" si="15"/>
        <v>186749.23</v>
      </c>
    </row>
    <row r="29" spans="1:9" ht="48" customHeight="1" x14ac:dyDescent="0.2">
      <c r="A29" s="5" t="s">
        <v>125</v>
      </c>
      <c r="B29" s="4" t="s">
        <v>283</v>
      </c>
      <c r="C29" s="4" t="s">
        <v>88</v>
      </c>
      <c r="D29" s="4" t="s">
        <v>27</v>
      </c>
      <c r="E29" s="4" t="s">
        <v>105</v>
      </c>
      <c r="F29" s="4"/>
      <c r="G29" s="3">
        <f>G30</f>
        <v>25452.45</v>
      </c>
      <c r="H29" s="86">
        <f t="shared" ref="H29:I29" si="16">H30</f>
        <v>4641.3900000000003</v>
      </c>
      <c r="I29" s="86">
        <f t="shared" si="16"/>
        <v>30093.84</v>
      </c>
    </row>
    <row r="30" spans="1:9" ht="24" customHeight="1" x14ac:dyDescent="0.2">
      <c r="A30" s="5" t="s">
        <v>29</v>
      </c>
      <c r="B30" s="4" t="s">
        <v>283</v>
      </c>
      <c r="C30" s="4" t="s">
        <v>88</v>
      </c>
      <c r="D30" s="4" t="s">
        <v>27</v>
      </c>
      <c r="E30" s="4" t="s">
        <v>105</v>
      </c>
      <c r="F30" s="4">
        <v>600</v>
      </c>
      <c r="G30" s="3">
        <f>32167.48+80-150-6652.28+6.25+1</f>
        <v>25452.45</v>
      </c>
      <c r="H30" s="86">
        <v>4641.3900000000003</v>
      </c>
      <c r="I30" s="86">
        <f>G30+H30</f>
        <v>30093.84</v>
      </c>
    </row>
    <row r="31" spans="1:9" ht="34.5" customHeight="1" x14ac:dyDescent="0.2">
      <c r="A31" s="5" t="s">
        <v>351</v>
      </c>
      <c r="B31" s="4" t="s">
        <v>283</v>
      </c>
      <c r="C31" s="4" t="s">
        <v>88</v>
      </c>
      <c r="D31" s="4" t="s">
        <v>27</v>
      </c>
      <c r="E31" s="4" t="s">
        <v>123</v>
      </c>
      <c r="F31" s="4"/>
      <c r="G31" s="3">
        <f>G32</f>
        <v>27989.42</v>
      </c>
      <c r="H31" s="86">
        <f t="shared" ref="H31:I31" si="17">H32</f>
        <v>9446.68</v>
      </c>
      <c r="I31" s="86">
        <f t="shared" si="17"/>
        <v>37436.1</v>
      </c>
    </row>
    <row r="32" spans="1:9" ht="24" customHeight="1" x14ac:dyDescent="0.2">
      <c r="A32" s="5" t="s">
        <v>29</v>
      </c>
      <c r="B32" s="4" t="s">
        <v>283</v>
      </c>
      <c r="C32" s="4" t="s">
        <v>88</v>
      </c>
      <c r="D32" s="4" t="s">
        <v>27</v>
      </c>
      <c r="E32" s="4" t="s">
        <v>123</v>
      </c>
      <c r="F32" s="4" t="s">
        <v>26</v>
      </c>
      <c r="G32" s="3">
        <v>27989.42</v>
      </c>
      <c r="H32" s="86">
        <v>9446.68</v>
      </c>
      <c r="I32" s="86">
        <f>G32+H32</f>
        <v>37436.1</v>
      </c>
    </row>
    <row r="33" spans="1:9" ht="48" customHeight="1" x14ac:dyDescent="0.2">
      <c r="A33" s="5" t="s">
        <v>122</v>
      </c>
      <c r="B33" s="4" t="s">
        <v>283</v>
      </c>
      <c r="C33" s="4" t="s">
        <v>88</v>
      </c>
      <c r="D33" s="4" t="s">
        <v>27</v>
      </c>
      <c r="E33" s="4" t="s">
        <v>121</v>
      </c>
      <c r="F33" s="4"/>
      <c r="G33" s="3">
        <f>G34</f>
        <v>3682</v>
      </c>
      <c r="H33" s="86">
        <f t="shared" ref="H33:I33" si="18">H34</f>
        <v>0</v>
      </c>
      <c r="I33" s="86">
        <f t="shared" si="18"/>
        <v>3682</v>
      </c>
    </row>
    <row r="34" spans="1:9" ht="24" customHeight="1" x14ac:dyDescent="0.2">
      <c r="A34" s="5" t="s">
        <v>29</v>
      </c>
      <c r="B34" s="4" t="s">
        <v>283</v>
      </c>
      <c r="C34" s="4" t="s">
        <v>88</v>
      </c>
      <c r="D34" s="4" t="s">
        <v>27</v>
      </c>
      <c r="E34" s="4" t="s">
        <v>121</v>
      </c>
      <c r="F34" s="4" t="s">
        <v>26</v>
      </c>
      <c r="G34" s="3">
        <v>3682</v>
      </c>
      <c r="H34" s="86"/>
      <c r="I34" s="86">
        <f>G34+H34</f>
        <v>3682</v>
      </c>
    </row>
    <row r="35" spans="1:9" ht="35.25" customHeight="1" x14ac:dyDescent="0.2">
      <c r="A35" s="5" t="s">
        <v>363</v>
      </c>
      <c r="B35" s="4" t="s">
        <v>283</v>
      </c>
      <c r="C35" s="4" t="s">
        <v>88</v>
      </c>
      <c r="D35" s="4" t="s">
        <v>27</v>
      </c>
      <c r="E35" s="4" t="s">
        <v>120</v>
      </c>
      <c r="F35" s="4"/>
      <c r="G35" s="3">
        <f>G36</f>
        <v>852.49</v>
      </c>
      <c r="H35" s="86">
        <f t="shared" ref="H35:I35" si="19">H36</f>
        <v>0</v>
      </c>
      <c r="I35" s="86">
        <f t="shared" si="19"/>
        <v>852.49</v>
      </c>
    </row>
    <row r="36" spans="1:9" ht="24" customHeight="1" x14ac:dyDescent="0.2">
      <c r="A36" s="5" t="s">
        <v>29</v>
      </c>
      <c r="B36" s="4" t="s">
        <v>283</v>
      </c>
      <c r="C36" s="4" t="s">
        <v>88</v>
      </c>
      <c r="D36" s="4" t="s">
        <v>27</v>
      </c>
      <c r="E36" s="4" t="s">
        <v>120</v>
      </c>
      <c r="F36" s="4" t="s">
        <v>26</v>
      </c>
      <c r="G36" s="3">
        <f t="shared" ref="G36" si="20">501.24+218.25+133</f>
        <v>852.49</v>
      </c>
      <c r="H36" s="86"/>
      <c r="I36" s="86">
        <f>G36+H36</f>
        <v>852.49</v>
      </c>
    </row>
    <row r="37" spans="1:9" ht="48" hidden="1" customHeight="1" x14ac:dyDescent="0.2">
      <c r="A37" s="5" t="s">
        <v>119</v>
      </c>
      <c r="B37" s="4" t="s">
        <v>283</v>
      </c>
      <c r="C37" s="4" t="s">
        <v>88</v>
      </c>
      <c r="D37" s="4" t="s">
        <v>27</v>
      </c>
      <c r="E37" s="4" t="s">
        <v>118</v>
      </c>
      <c r="F37" s="4"/>
      <c r="G37" s="3">
        <f>G38</f>
        <v>0</v>
      </c>
      <c r="H37" s="86">
        <f t="shared" ref="H37:I37" si="21">H38</f>
        <v>0</v>
      </c>
      <c r="I37" s="86">
        <f t="shared" si="21"/>
        <v>0</v>
      </c>
    </row>
    <row r="38" spans="1:9" ht="24" hidden="1" customHeight="1" x14ac:dyDescent="0.2">
      <c r="A38" s="5" t="s">
        <v>29</v>
      </c>
      <c r="B38" s="4" t="s">
        <v>283</v>
      </c>
      <c r="C38" s="4" t="s">
        <v>88</v>
      </c>
      <c r="D38" s="4" t="s">
        <v>27</v>
      </c>
      <c r="E38" s="4" t="s">
        <v>118</v>
      </c>
      <c r="F38" s="4" t="s">
        <v>26</v>
      </c>
      <c r="G38" s="3"/>
      <c r="H38" s="86"/>
      <c r="I38" s="86">
        <f>G38+H38</f>
        <v>0</v>
      </c>
    </row>
    <row r="39" spans="1:9" ht="24" hidden="1" customHeight="1" x14ac:dyDescent="0.2">
      <c r="A39" s="5" t="s">
        <v>117</v>
      </c>
      <c r="B39" s="4" t="s">
        <v>283</v>
      </c>
      <c r="C39" s="4" t="s">
        <v>88</v>
      </c>
      <c r="D39" s="4" t="s">
        <v>27</v>
      </c>
      <c r="E39" s="4" t="s">
        <v>116</v>
      </c>
      <c r="F39" s="4"/>
      <c r="G39" s="3">
        <f>G40</f>
        <v>0</v>
      </c>
      <c r="H39" s="86">
        <f t="shared" ref="H39:I39" si="22">H40</f>
        <v>0</v>
      </c>
      <c r="I39" s="86">
        <f t="shared" si="22"/>
        <v>0</v>
      </c>
    </row>
    <row r="40" spans="1:9" ht="24" hidden="1" customHeight="1" x14ac:dyDescent="0.2">
      <c r="A40" s="5" t="s">
        <v>29</v>
      </c>
      <c r="B40" s="4" t="s">
        <v>283</v>
      </c>
      <c r="C40" s="4" t="s">
        <v>88</v>
      </c>
      <c r="D40" s="4" t="s">
        <v>27</v>
      </c>
      <c r="E40" s="4" t="s">
        <v>116</v>
      </c>
      <c r="F40" s="4" t="s">
        <v>26</v>
      </c>
      <c r="G40" s="3"/>
      <c r="H40" s="86"/>
      <c r="I40" s="86">
        <f>G40+H40</f>
        <v>0</v>
      </c>
    </row>
    <row r="41" spans="1:9" ht="120" customHeight="1" x14ac:dyDescent="0.2">
      <c r="A41" s="5" t="s">
        <v>316</v>
      </c>
      <c r="B41" s="4" t="s">
        <v>283</v>
      </c>
      <c r="C41" s="4" t="s">
        <v>88</v>
      </c>
      <c r="D41" s="4" t="s">
        <v>27</v>
      </c>
      <c r="E41" s="4" t="s">
        <v>115</v>
      </c>
      <c r="F41" s="4"/>
      <c r="G41" s="3">
        <f>G42</f>
        <v>110361.60000000001</v>
      </c>
      <c r="H41" s="86">
        <f t="shared" ref="H41:I41" si="23">H42</f>
        <v>788.3</v>
      </c>
      <c r="I41" s="86">
        <f t="shared" si="23"/>
        <v>111149.90000000001</v>
      </c>
    </row>
    <row r="42" spans="1:9" ht="24" customHeight="1" x14ac:dyDescent="0.2">
      <c r="A42" s="5" t="s">
        <v>29</v>
      </c>
      <c r="B42" s="4" t="s">
        <v>283</v>
      </c>
      <c r="C42" s="4" t="s">
        <v>88</v>
      </c>
      <c r="D42" s="4" t="s">
        <v>27</v>
      </c>
      <c r="E42" s="4" t="s">
        <v>115</v>
      </c>
      <c r="F42" s="4" t="s">
        <v>26</v>
      </c>
      <c r="G42" s="3">
        <f>115054.6-4693</f>
        <v>110361.60000000001</v>
      </c>
      <c r="H42" s="86">
        <v>788.3</v>
      </c>
      <c r="I42" s="86">
        <f>G42+H42</f>
        <v>111149.90000000001</v>
      </c>
    </row>
    <row r="43" spans="1:9" ht="24" customHeight="1" x14ac:dyDescent="0.2">
      <c r="A43" s="5" t="s">
        <v>314</v>
      </c>
      <c r="B43" s="4" t="s">
        <v>283</v>
      </c>
      <c r="C43" s="4" t="s">
        <v>88</v>
      </c>
      <c r="D43" s="4" t="s">
        <v>27</v>
      </c>
      <c r="E43" s="4" t="s">
        <v>114</v>
      </c>
      <c r="F43" s="4"/>
      <c r="G43" s="3">
        <f>G44</f>
        <v>2501.4</v>
      </c>
      <c r="H43" s="86">
        <f t="shared" ref="H43:I43" si="24">H44</f>
        <v>60.6</v>
      </c>
      <c r="I43" s="86">
        <f t="shared" si="24"/>
        <v>2562</v>
      </c>
    </row>
    <row r="44" spans="1:9" ht="24" customHeight="1" x14ac:dyDescent="0.2">
      <c r="A44" s="5" t="s">
        <v>29</v>
      </c>
      <c r="B44" s="4" t="s">
        <v>283</v>
      </c>
      <c r="C44" s="4" t="s">
        <v>88</v>
      </c>
      <c r="D44" s="4" t="s">
        <v>27</v>
      </c>
      <c r="E44" s="4" t="s">
        <v>114</v>
      </c>
      <c r="F44" s="4" t="s">
        <v>26</v>
      </c>
      <c r="G44" s="3">
        <v>2501.4</v>
      </c>
      <c r="H44" s="86">
        <v>60.6</v>
      </c>
      <c r="I44" s="86">
        <f>G44+H44</f>
        <v>2562</v>
      </c>
    </row>
    <row r="45" spans="1:9" ht="36" customHeight="1" x14ac:dyDescent="0.2">
      <c r="A45" s="5" t="s">
        <v>315</v>
      </c>
      <c r="B45" s="4" t="s">
        <v>283</v>
      </c>
      <c r="C45" s="4" t="s">
        <v>88</v>
      </c>
      <c r="D45" s="4" t="s">
        <v>27</v>
      </c>
      <c r="E45" s="4" t="s">
        <v>113</v>
      </c>
      <c r="F45" s="4"/>
      <c r="G45" s="3">
        <f>G46</f>
        <v>1510.3420000000001</v>
      </c>
      <c r="H45" s="86">
        <f t="shared" ref="H45:I45" si="25">H46</f>
        <v>-537.44200000000001</v>
      </c>
      <c r="I45" s="86">
        <f t="shared" si="25"/>
        <v>972.90000000000009</v>
      </c>
    </row>
    <row r="46" spans="1:9" ht="24" customHeight="1" x14ac:dyDescent="0.2">
      <c r="A46" s="5" t="s">
        <v>29</v>
      </c>
      <c r="B46" s="4" t="s">
        <v>283</v>
      </c>
      <c r="C46" s="4" t="s">
        <v>88</v>
      </c>
      <c r="D46" s="4" t="s">
        <v>27</v>
      </c>
      <c r="E46" s="4" t="s">
        <v>113</v>
      </c>
      <c r="F46" s="4" t="s">
        <v>26</v>
      </c>
      <c r="G46" s="3">
        <v>1510.3420000000001</v>
      </c>
      <c r="H46" s="86">
        <v>-537.44200000000001</v>
      </c>
      <c r="I46" s="86">
        <f>G46+H46</f>
        <v>972.90000000000009</v>
      </c>
    </row>
    <row r="47" spans="1:9" ht="12.75" customHeight="1" x14ac:dyDescent="0.2">
      <c r="A47" s="5" t="s">
        <v>344</v>
      </c>
      <c r="B47" s="4" t="s">
        <v>283</v>
      </c>
      <c r="C47" s="4" t="s">
        <v>88</v>
      </c>
      <c r="D47" s="4" t="s">
        <v>6</v>
      </c>
      <c r="E47" s="4"/>
      <c r="F47" s="4"/>
      <c r="G47" s="3">
        <f>G48+G54</f>
        <v>15953.02</v>
      </c>
      <c r="H47" s="86">
        <f t="shared" ref="H47:I47" si="26">H48+H54</f>
        <v>-1360.2899999999997</v>
      </c>
      <c r="I47" s="86">
        <f t="shared" si="26"/>
        <v>14592.73</v>
      </c>
    </row>
    <row r="48" spans="1:9" ht="48.75" customHeight="1" x14ac:dyDescent="0.2">
      <c r="A48" s="5" t="s">
        <v>361</v>
      </c>
      <c r="B48" s="4" t="s">
        <v>283</v>
      </c>
      <c r="C48" s="4" t="s">
        <v>88</v>
      </c>
      <c r="D48" s="4" t="s">
        <v>6</v>
      </c>
      <c r="E48" s="4" t="s">
        <v>60</v>
      </c>
      <c r="F48" s="4"/>
      <c r="G48" s="3">
        <f>G49</f>
        <v>15953.02</v>
      </c>
      <c r="H48" s="86">
        <f t="shared" ref="H48:I48" si="27">H49</f>
        <v>-2765.68</v>
      </c>
      <c r="I48" s="86">
        <f t="shared" si="27"/>
        <v>13187.34</v>
      </c>
    </row>
    <row r="49" spans="1:9" ht="24" customHeight="1" x14ac:dyDescent="0.2">
      <c r="A49" s="5" t="s">
        <v>112</v>
      </c>
      <c r="B49" s="4" t="s">
        <v>283</v>
      </c>
      <c r="C49" s="4" t="s">
        <v>88</v>
      </c>
      <c r="D49" s="4" t="s">
        <v>6</v>
      </c>
      <c r="E49" s="4" t="s">
        <v>111</v>
      </c>
      <c r="F49" s="4"/>
      <c r="G49" s="3">
        <f>G50+G52</f>
        <v>15953.02</v>
      </c>
      <c r="H49" s="86">
        <f t="shared" ref="H49:I49" si="28">H50+H52</f>
        <v>-2765.68</v>
      </c>
      <c r="I49" s="86">
        <f t="shared" si="28"/>
        <v>13187.34</v>
      </c>
    </row>
    <row r="50" spans="1:9" ht="41.25" customHeight="1" x14ac:dyDescent="0.2">
      <c r="A50" s="9" t="s">
        <v>110</v>
      </c>
      <c r="B50" s="4" t="s">
        <v>283</v>
      </c>
      <c r="C50" s="4" t="s">
        <v>88</v>
      </c>
      <c r="D50" s="4" t="s">
        <v>6</v>
      </c>
      <c r="E50" s="4" t="s">
        <v>109</v>
      </c>
      <c r="F50" s="4"/>
      <c r="G50" s="3">
        <f>G51</f>
        <v>11225.86</v>
      </c>
      <c r="H50" s="86">
        <f t="shared" ref="H50:I50" si="29">H51</f>
        <v>-1704.29</v>
      </c>
      <c r="I50" s="86">
        <f t="shared" si="29"/>
        <v>9521.57</v>
      </c>
    </row>
    <row r="51" spans="1:9" ht="24" customHeight="1" x14ac:dyDescent="0.2">
      <c r="A51" s="5" t="s">
        <v>29</v>
      </c>
      <c r="B51" s="4" t="s">
        <v>283</v>
      </c>
      <c r="C51" s="4" t="s">
        <v>88</v>
      </c>
      <c r="D51" s="4" t="s">
        <v>6</v>
      </c>
      <c r="E51" s="4" t="s">
        <v>109</v>
      </c>
      <c r="F51" s="4" t="s">
        <v>26</v>
      </c>
      <c r="G51" s="3">
        <v>11225.86</v>
      </c>
      <c r="H51" s="86">
        <f>-744.64-959.65</f>
        <v>-1704.29</v>
      </c>
      <c r="I51" s="86">
        <f>G51+H51</f>
        <v>9521.57</v>
      </c>
    </row>
    <row r="52" spans="1:9" ht="36" customHeight="1" x14ac:dyDescent="0.2">
      <c r="A52" s="5" t="s">
        <v>108</v>
      </c>
      <c r="B52" s="4" t="s">
        <v>283</v>
      </c>
      <c r="C52" s="4" t="s">
        <v>88</v>
      </c>
      <c r="D52" s="4" t="s">
        <v>6</v>
      </c>
      <c r="E52" s="4" t="s">
        <v>107</v>
      </c>
      <c r="F52" s="4"/>
      <c r="G52" s="3">
        <f>G53</f>
        <v>4727.16</v>
      </c>
      <c r="H52" s="86">
        <f t="shared" ref="H52:I52" si="30">H53</f>
        <v>-1061.3899999999999</v>
      </c>
      <c r="I52" s="86">
        <f t="shared" si="30"/>
        <v>3665.77</v>
      </c>
    </row>
    <row r="53" spans="1:9" ht="24" customHeight="1" x14ac:dyDescent="0.2">
      <c r="A53" s="5" t="s">
        <v>29</v>
      </c>
      <c r="B53" s="4" t="s">
        <v>283</v>
      </c>
      <c r="C53" s="4" t="s">
        <v>88</v>
      </c>
      <c r="D53" s="4" t="s">
        <v>6</v>
      </c>
      <c r="E53" s="4" t="s">
        <v>107</v>
      </c>
      <c r="F53" s="4" t="s">
        <v>26</v>
      </c>
      <c r="G53" s="3">
        <v>4727.16</v>
      </c>
      <c r="H53" s="86">
        <f>-615.65-445.74</f>
        <v>-1061.3899999999999</v>
      </c>
      <c r="I53" s="86">
        <f>G53+H53</f>
        <v>3665.77</v>
      </c>
    </row>
    <row r="54" spans="1:9" ht="29.25" customHeight="1" x14ac:dyDescent="0.2">
      <c r="A54" s="5" t="s">
        <v>521</v>
      </c>
      <c r="B54" s="4" t="s">
        <v>281</v>
      </c>
      <c r="C54" s="4" t="s">
        <v>88</v>
      </c>
      <c r="D54" s="4" t="s">
        <v>6</v>
      </c>
      <c r="E54" s="4" t="s">
        <v>502</v>
      </c>
      <c r="F54" s="4"/>
      <c r="G54" s="96">
        <f>G55</f>
        <v>0</v>
      </c>
      <c r="H54" s="121">
        <f t="shared" ref="H54:I54" si="31">H55</f>
        <v>1405.39</v>
      </c>
      <c r="I54" s="121">
        <f t="shared" si="31"/>
        <v>1405.39</v>
      </c>
    </row>
    <row r="55" spans="1:9" ht="34.5" customHeight="1" x14ac:dyDescent="0.2">
      <c r="A55" s="5" t="s">
        <v>29</v>
      </c>
      <c r="B55" s="4" t="s">
        <v>281</v>
      </c>
      <c r="C55" s="4" t="s">
        <v>88</v>
      </c>
      <c r="D55" s="4" t="s">
        <v>6</v>
      </c>
      <c r="E55" s="4" t="s">
        <v>502</v>
      </c>
      <c r="F55" s="4" t="s">
        <v>26</v>
      </c>
      <c r="G55" s="96"/>
      <c r="H55" s="121">
        <v>1405.39</v>
      </c>
      <c r="I55" s="86">
        <f>G55+H55</f>
        <v>1405.39</v>
      </c>
    </row>
    <row r="56" spans="1:9" ht="12.75" customHeight="1" x14ac:dyDescent="0.2">
      <c r="A56" s="5" t="s">
        <v>104</v>
      </c>
      <c r="B56" s="4" t="s">
        <v>283</v>
      </c>
      <c r="C56" s="4" t="s">
        <v>88</v>
      </c>
      <c r="D56" s="4" t="s">
        <v>88</v>
      </c>
      <c r="E56" s="4"/>
      <c r="F56" s="4"/>
      <c r="G56" s="3">
        <f>G57</f>
        <v>1648</v>
      </c>
      <c r="H56" s="86">
        <f t="shared" ref="H56:I56" si="32">H57</f>
        <v>-221.9</v>
      </c>
      <c r="I56" s="86">
        <f t="shared" si="32"/>
        <v>1426.1</v>
      </c>
    </row>
    <row r="57" spans="1:9" ht="42.75" customHeight="1" x14ac:dyDescent="0.2">
      <c r="A57" s="5" t="s">
        <v>361</v>
      </c>
      <c r="B57" s="4" t="s">
        <v>283</v>
      </c>
      <c r="C57" s="4" t="s">
        <v>88</v>
      </c>
      <c r="D57" s="4" t="s">
        <v>88</v>
      </c>
      <c r="E57" s="4" t="s">
        <v>60</v>
      </c>
      <c r="F57" s="4"/>
      <c r="G57" s="95">
        <f>G58</f>
        <v>1648</v>
      </c>
      <c r="H57" s="115">
        <f t="shared" ref="H57:I57" si="33">H58</f>
        <v>-221.9</v>
      </c>
      <c r="I57" s="115">
        <f t="shared" si="33"/>
        <v>1426.1</v>
      </c>
    </row>
    <row r="58" spans="1:9" ht="26.25" customHeight="1" x14ac:dyDescent="0.2">
      <c r="A58" s="5" t="s">
        <v>364</v>
      </c>
      <c r="B58" s="4" t="s">
        <v>283</v>
      </c>
      <c r="C58" s="4" t="s">
        <v>88</v>
      </c>
      <c r="D58" s="4" t="s">
        <v>88</v>
      </c>
      <c r="E58" s="4" t="s">
        <v>365</v>
      </c>
      <c r="F58" s="4"/>
      <c r="G58" s="95">
        <f>G59+G61</f>
        <v>1648</v>
      </c>
      <c r="H58" s="115">
        <f t="shared" ref="H58:I58" si="34">H59+H61</f>
        <v>-221.9</v>
      </c>
      <c r="I58" s="115">
        <f t="shared" si="34"/>
        <v>1426.1</v>
      </c>
    </row>
    <row r="59" spans="1:9" ht="27" customHeight="1" x14ac:dyDescent="0.2">
      <c r="A59" s="5" t="s">
        <v>366</v>
      </c>
      <c r="B59" s="4" t="s">
        <v>283</v>
      </c>
      <c r="C59" s="4" t="s">
        <v>88</v>
      </c>
      <c r="D59" s="4" t="s">
        <v>88</v>
      </c>
      <c r="E59" s="4" t="s">
        <v>367</v>
      </c>
      <c r="F59" s="4"/>
      <c r="G59" s="95">
        <f t="shared" ref="G59:I59" si="35">G60</f>
        <v>150</v>
      </c>
      <c r="H59" s="115">
        <f t="shared" si="35"/>
        <v>-150</v>
      </c>
      <c r="I59" s="115">
        <f t="shared" si="35"/>
        <v>0</v>
      </c>
    </row>
    <row r="60" spans="1:9" ht="24" customHeight="1" x14ac:dyDescent="0.2">
      <c r="A60" s="5" t="s">
        <v>29</v>
      </c>
      <c r="B60" s="4" t="s">
        <v>283</v>
      </c>
      <c r="C60" s="4" t="s">
        <v>88</v>
      </c>
      <c r="D60" s="4" t="s">
        <v>88</v>
      </c>
      <c r="E60" s="4" t="s">
        <v>367</v>
      </c>
      <c r="F60" s="4" t="s">
        <v>26</v>
      </c>
      <c r="G60" s="95">
        <v>150</v>
      </c>
      <c r="H60" s="115">
        <v>-150</v>
      </c>
      <c r="I60" s="86">
        <f>G60+H60</f>
        <v>0</v>
      </c>
    </row>
    <row r="61" spans="1:9" ht="36" customHeight="1" x14ac:dyDescent="0.2">
      <c r="A61" s="5" t="s">
        <v>326</v>
      </c>
      <c r="B61" s="4" t="s">
        <v>283</v>
      </c>
      <c r="C61" s="4" t="s">
        <v>88</v>
      </c>
      <c r="D61" s="4" t="s">
        <v>88</v>
      </c>
      <c r="E61" s="4" t="s">
        <v>368</v>
      </c>
      <c r="F61" s="4"/>
      <c r="G61" s="95">
        <f t="shared" ref="G61" si="36">G63+G62</f>
        <v>1498</v>
      </c>
      <c r="H61" s="115">
        <f t="shared" ref="H61:I61" si="37">H63+H62</f>
        <v>-71.900000000000006</v>
      </c>
      <c r="I61" s="115">
        <f t="shared" si="37"/>
        <v>1426.1</v>
      </c>
    </row>
    <row r="62" spans="1:9" ht="12.75" customHeight="1" x14ac:dyDescent="0.2">
      <c r="A62" s="5" t="s">
        <v>45</v>
      </c>
      <c r="B62" s="4" t="s">
        <v>283</v>
      </c>
      <c r="C62" s="4" t="s">
        <v>88</v>
      </c>
      <c r="D62" s="4" t="s">
        <v>88</v>
      </c>
      <c r="E62" s="4" t="s">
        <v>368</v>
      </c>
      <c r="F62" s="4" t="s">
        <v>43</v>
      </c>
      <c r="G62" s="95">
        <v>1498</v>
      </c>
      <c r="H62" s="115">
        <v>-71.900000000000006</v>
      </c>
      <c r="I62" s="86">
        <f>G62+H62</f>
        <v>1426.1</v>
      </c>
    </row>
    <row r="63" spans="1:9" ht="24" hidden="1" customHeight="1" x14ac:dyDescent="0.2">
      <c r="A63" s="5" t="s">
        <v>29</v>
      </c>
      <c r="B63" s="4" t="s">
        <v>283</v>
      </c>
      <c r="C63" s="4" t="s">
        <v>88</v>
      </c>
      <c r="D63" s="4" t="s">
        <v>88</v>
      </c>
      <c r="E63" s="4" t="s">
        <v>368</v>
      </c>
      <c r="F63" s="4" t="s">
        <v>26</v>
      </c>
      <c r="G63" s="95"/>
      <c r="H63" s="115"/>
      <c r="I63" s="86">
        <f>G63+H63</f>
        <v>0</v>
      </c>
    </row>
    <row r="64" spans="1:9" ht="12.75" customHeight="1" x14ac:dyDescent="0.2">
      <c r="A64" s="5" t="s">
        <v>103</v>
      </c>
      <c r="B64" s="4" t="s">
        <v>283</v>
      </c>
      <c r="C64" s="4" t="s">
        <v>88</v>
      </c>
      <c r="D64" s="4" t="s">
        <v>73</v>
      </c>
      <c r="E64" s="4"/>
      <c r="F64" s="4"/>
      <c r="G64" s="3">
        <f>G65+G69+G76</f>
        <v>11986.82</v>
      </c>
      <c r="H64" s="86">
        <f t="shared" ref="H64:I64" si="38">H65+H69+H76</f>
        <v>278.19</v>
      </c>
      <c r="I64" s="86">
        <f t="shared" si="38"/>
        <v>12265.01</v>
      </c>
    </row>
    <row r="65" spans="1:10" ht="48" customHeight="1" x14ac:dyDescent="0.2">
      <c r="A65" s="5" t="s">
        <v>370</v>
      </c>
      <c r="B65" s="4" t="s">
        <v>283</v>
      </c>
      <c r="C65" s="4" t="s">
        <v>88</v>
      </c>
      <c r="D65" s="4" t="s">
        <v>73</v>
      </c>
      <c r="E65" s="4" t="s">
        <v>102</v>
      </c>
      <c r="F65" s="4"/>
      <c r="G65" s="3">
        <f>G66</f>
        <v>1011.65</v>
      </c>
      <c r="H65" s="86">
        <f t="shared" ref="H65:I66" si="39">H66</f>
        <v>30.42</v>
      </c>
      <c r="I65" s="86">
        <f t="shared" si="39"/>
        <v>1042.07</v>
      </c>
    </row>
    <row r="66" spans="1:10" ht="48" customHeight="1" x14ac:dyDescent="0.2">
      <c r="A66" s="5" t="s">
        <v>372</v>
      </c>
      <c r="B66" s="4" t="s">
        <v>283</v>
      </c>
      <c r="C66" s="4" t="s">
        <v>88</v>
      </c>
      <c r="D66" s="4" t="s">
        <v>73</v>
      </c>
      <c r="E66" s="4" t="s">
        <v>369</v>
      </c>
      <c r="F66" s="4"/>
      <c r="G66" s="3">
        <f>G67</f>
        <v>1011.65</v>
      </c>
      <c r="H66" s="86">
        <f t="shared" si="39"/>
        <v>30.42</v>
      </c>
      <c r="I66" s="86">
        <f t="shared" si="39"/>
        <v>1042.07</v>
      </c>
    </row>
    <row r="67" spans="1:10" ht="24" customHeight="1" x14ac:dyDescent="0.2">
      <c r="A67" s="5" t="s">
        <v>98</v>
      </c>
      <c r="B67" s="4" t="s">
        <v>283</v>
      </c>
      <c r="C67" s="4" t="s">
        <v>88</v>
      </c>
      <c r="D67" s="4" t="s">
        <v>73</v>
      </c>
      <c r="E67" s="4" t="s">
        <v>101</v>
      </c>
      <c r="F67" s="4"/>
      <c r="G67" s="3">
        <f t="shared" ref="G67:I67" si="40">G68</f>
        <v>1011.65</v>
      </c>
      <c r="H67" s="86">
        <f t="shared" si="40"/>
        <v>30.42</v>
      </c>
      <c r="I67" s="86">
        <f t="shared" si="40"/>
        <v>1042.07</v>
      </c>
    </row>
    <row r="68" spans="1:10" ht="60" customHeight="1" x14ac:dyDescent="0.2">
      <c r="A68" s="5" t="s">
        <v>38</v>
      </c>
      <c r="B68" s="4" t="s">
        <v>283</v>
      </c>
      <c r="C68" s="4" t="s">
        <v>88</v>
      </c>
      <c r="D68" s="4" t="s">
        <v>73</v>
      </c>
      <c r="E68" s="4" t="s">
        <v>101</v>
      </c>
      <c r="F68" s="4" t="s">
        <v>34</v>
      </c>
      <c r="G68" s="3">
        <v>1011.65</v>
      </c>
      <c r="H68" s="86">
        <v>30.42</v>
      </c>
      <c r="I68" s="86">
        <f>G68+H68</f>
        <v>1042.07</v>
      </c>
    </row>
    <row r="69" spans="1:10" ht="73.5" customHeight="1" x14ac:dyDescent="0.2">
      <c r="A69" s="5" t="s">
        <v>371</v>
      </c>
      <c r="B69" s="4" t="s">
        <v>283</v>
      </c>
      <c r="C69" s="4" t="s">
        <v>88</v>
      </c>
      <c r="D69" s="4" t="s">
        <v>73</v>
      </c>
      <c r="E69" s="4" t="s">
        <v>99</v>
      </c>
      <c r="F69" s="4"/>
      <c r="G69" s="3">
        <f>G70</f>
        <v>5154.3999999999996</v>
      </c>
      <c r="H69" s="86">
        <f t="shared" ref="H69:I69" si="41">H70</f>
        <v>197.77</v>
      </c>
      <c r="I69" s="86">
        <f t="shared" si="41"/>
        <v>5352.17</v>
      </c>
      <c r="J69" s="33" t="s">
        <v>100</v>
      </c>
    </row>
    <row r="70" spans="1:10" ht="37.5" customHeight="1" x14ac:dyDescent="0.2">
      <c r="A70" s="5" t="s">
        <v>373</v>
      </c>
      <c r="B70" s="4" t="s">
        <v>283</v>
      </c>
      <c r="C70" s="4" t="s">
        <v>88</v>
      </c>
      <c r="D70" s="4" t="s">
        <v>73</v>
      </c>
      <c r="E70" s="4" t="s">
        <v>374</v>
      </c>
      <c r="F70" s="4"/>
      <c r="G70" s="3">
        <f>G71+G73</f>
        <v>5154.3999999999996</v>
      </c>
      <c r="H70" s="86">
        <f t="shared" ref="H70:I70" si="42">H71+H73</f>
        <v>197.77</v>
      </c>
      <c r="I70" s="86">
        <f t="shared" si="42"/>
        <v>5352.17</v>
      </c>
    </row>
    <row r="71" spans="1:10" ht="24" customHeight="1" x14ac:dyDescent="0.2">
      <c r="A71" s="5" t="s">
        <v>98</v>
      </c>
      <c r="B71" s="4" t="s">
        <v>283</v>
      </c>
      <c r="C71" s="4" t="s">
        <v>88</v>
      </c>
      <c r="D71" s="4" t="s">
        <v>73</v>
      </c>
      <c r="E71" s="4" t="s">
        <v>97</v>
      </c>
      <c r="F71" s="4"/>
      <c r="G71" s="3">
        <f t="shared" ref="G71:I71" si="43">G72</f>
        <v>3568.96</v>
      </c>
      <c r="H71" s="86">
        <f t="shared" si="43"/>
        <v>197.77</v>
      </c>
      <c r="I71" s="86">
        <f t="shared" si="43"/>
        <v>3766.73</v>
      </c>
    </row>
    <row r="72" spans="1:10" ht="60" customHeight="1" x14ac:dyDescent="0.2">
      <c r="A72" s="5" t="s">
        <v>38</v>
      </c>
      <c r="B72" s="4" t="s">
        <v>283</v>
      </c>
      <c r="C72" s="4" t="s">
        <v>88</v>
      </c>
      <c r="D72" s="4" t="s">
        <v>73</v>
      </c>
      <c r="E72" s="4" t="s">
        <v>97</v>
      </c>
      <c r="F72" s="4" t="s">
        <v>34</v>
      </c>
      <c r="G72" s="3">
        <f t="shared" ref="G72" si="44">2741.14+827.82</f>
        <v>3568.96</v>
      </c>
      <c r="H72" s="86">
        <v>197.77</v>
      </c>
      <c r="I72" s="86">
        <f>G72+H72</f>
        <v>3766.73</v>
      </c>
    </row>
    <row r="73" spans="1:10" ht="24" customHeight="1" x14ac:dyDescent="0.2">
      <c r="A73" s="5" t="s">
        <v>96</v>
      </c>
      <c r="B73" s="4" t="s">
        <v>283</v>
      </c>
      <c r="C73" s="4" t="s">
        <v>88</v>
      </c>
      <c r="D73" s="4" t="s">
        <v>73</v>
      </c>
      <c r="E73" s="4" t="s">
        <v>95</v>
      </c>
      <c r="F73" s="4"/>
      <c r="G73" s="3">
        <f t="shared" ref="G73" si="45">G74+G75</f>
        <v>1585.44</v>
      </c>
      <c r="H73" s="86">
        <f t="shared" ref="H73:I73" si="46">H74+H75</f>
        <v>0</v>
      </c>
      <c r="I73" s="86">
        <f t="shared" si="46"/>
        <v>1585.44</v>
      </c>
    </row>
    <row r="74" spans="1:10" ht="24" customHeight="1" x14ac:dyDescent="0.2">
      <c r="A74" s="5" t="s">
        <v>47</v>
      </c>
      <c r="B74" s="4" t="s">
        <v>283</v>
      </c>
      <c r="C74" s="4" t="s">
        <v>88</v>
      </c>
      <c r="D74" s="4" t="s">
        <v>73</v>
      </c>
      <c r="E74" s="4" t="s">
        <v>95</v>
      </c>
      <c r="F74" s="4" t="s">
        <v>51</v>
      </c>
      <c r="G74" s="3">
        <f t="shared" ref="G74" si="47">100+139.7+2.3+45+350+120+11.4+16+16+3+110+150+12+50+20+80+105+175.46+50+18</f>
        <v>1573.8600000000001</v>
      </c>
      <c r="H74" s="86"/>
      <c r="I74" s="86">
        <f>G74+H74</f>
        <v>1573.8600000000001</v>
      </c>
    </row>
    <row r="75" spans="1:10" ht="24" customHeight="1" x14ac:dyDescent="0.2">
      <c r="A75" s="5" t="s">
        <v>80</v>
      </c>
      <c r="B75" s="4" t="s">
        <v>283</v>
      </c>
      <c r="C75" s="4" t="s">
        <v>88</v>
      </c>
      <c r="D75" s="4" t="s">
        <v>73</v>
      </c>
      <c r="E75" s="4" t="s">
        <v>95</v>
      </c>
      <c r="F75" s="4" t="s">
        <v>94</v>
      </c>
      <c r="G75" s="3">
        <f t="shared" ref="G75" si="48">1.5+10.08</f>
        <v>11.58</v>
      </c>
      <c r="H75" s="86"/>
      <c r="I75" s="86">
        <f>G75+H75</f>
        <v>11.58</v>
      </c>
    </row>
    <row r="76" spans="1:10" ht="12.75" customHeight="1" x14ac:dyDescent="0.2">
      <c r="A76" s="5" t="s">
        <v>522</v>
      </c>
      <c r="B76" s="4" t="s">
        <v>283</v>
      </c>
      <c r="C76" s="4" t="s">
        <v>88</v>
      </c>
      <c r="D76" s="4" t="s">
        <v>73</v>
      </c>
      <c r="E76" s="4" t="s">
        <v>93</v>
      </c>
      <c r="F76" s="4"/>
      <c r="G76" s="3">
        <f>G77+G79+G81</f>
        <v>5820.77</v>
      </c>
      <c r="H76" s="86">
        <f t="shared" ref="H76:I76" si="49">H77+H79+H81</f>
        <v>50</v>
      </c>
      <c r="I76" s="86">
        <f t="shared" si="49"/>
        <v>5870.77</v>
      </c>
    </row>
    <row r="77" spans="1:10" ht="36" customHeight="1" x14ac:dyDescent="0.2">
      <c r="A77" s="5" t="s">
        <v>92</v>
      </c>
      <c r="B77" s="4" t="s">
        <v>283</v>
      </c>
      <c r="C77" s="4" t="s">
        <v>88</v>
      </c>
      <c r="D77" s="4" t="s">
        <v>73</v>
      </c>
      <c r="E77" s="4" t="s">
        <v>91</v>
      </c>
      <c r="F77" s="4"/>
      <c r="G77" s="3">
        <f t="shared" ref="G77:I77" si="50">G78</f>
        <v>983.83</v>
      </c>
      <c r="H77" s="86">
        <f t="shared" si="50"/>
        <v>50</v>
      </c>
      <c r="I77" s="86">
        <f t="shared" si="50"/>
        <v>1033.83</v>
      </c>
    </row>
    <row r="78" spans="1:10" ht="60" customHeight="1" x14ac:dyDescent="0.2">
      <c r="A78" s="5" t="s">
        <v>38</v>
      </c>
      <c r="B78" s="4" t="s">
        <v>283</v>
      </c>
      <c r="C78" s="4" t="s">
        <v>88</v>
      </c>
      <c r="D78" s="4" t="s">
        <v>73</v>
      </c>
      <c r="E78" s="4" t="s">
        <v>91</v>
      </c>
      <c r="F78" s="4" t="s">
        <v>34</v>
      </c>
      <c r="G78" s="3">
        <v>983.83</v>
      </c>
      <c r="H78" s="86">
        <v>50</v>
      </c>
      <c r="I78" s="86">
        <f>G78+H78</f>
        <v>1033.83</v>
      </c>
    </row>
    <row r="79" spans="1:10" ht="24" customHeight="1" x14ac:dyDescent="0.2">
      <c r="A79" s="5" t="s">
        <v>505</v>
      </c>
      <c r="B79" s="4" t="s">
        <v>283</v>
      </c>
      <c r="C79" s="4" t="s">
        <v>88</v>
      </c>
      <c r="D79" s="4" t="s">
        <v>73</v>
      </c>
      <c r="E79" s="4" t="s">
        <v>90</v>
      </c>
      <c r="F79" s="4"/>
      <c r="G79" s="3">
        <f>G80</f>
        <v>143.94</v>
      </c>
      <c r="H79" s="86">
        <f t="shared" ref="H79:I79" si="51">H80</f>
        <v>0</v>
      </c>
      <c r="I79" s="86">
        <f t="shared" si="51"/>
        <v>143.94</v>
      </c>
    </row>
    <row r="80" spans="1:10" ht="24" customHeight="1" x14ac:dyDescent="0.2">
      <c r="A80" s="5" t="s">
        <v>47</v>
      </c>
      <c r="B80" s="4" t="s">
        <v>283</v>
      </c>
      <c r="C80" s="4" t="s">
        <v>88</v>
      </c>
      <c r="D80" s="4" t="s">
        <v>73</v>
      </c>
      <c r="E80" s="4" t="s">
        <v>90</v>
      </c>
      <c r="F80" s="4" t="s">
        <v>51</v>
      </c>
      <c r="G80" s="3">
        <f t="shared" ref="G80" si="52">55+12+2.3+74.64</f>
        <v>143.94</v>
      </c>
      <c r="H80" s="86"/>
      <c r="I80" s="86">
        <f>G80+H80</f>
        <v>143.94</v>
      </c>
    </row>
    <row r="81" spans="1:9" ht="36" customHeight="1" x14ac:dyDescent="0.2">
      <c r="A81" s="5" t="s">
        <v>89</v>
      </c>
      <c r="B81" s="4" t="s">
        <v>283</v>
      </c>
      <c r="C81" s="4" t="s">
        <v>88</v>
      </c>
      <c r="D81" s="4" t="s">
        <v>73</v>
      </c>
      <c r="E81" s="4" t="s">
        <v>87</v>
      </c>
      <c r="F81" s="4"/>
      <c r="G81" s="3">
        <f t="shared" ref="G81:I81" si="53">G82</f>
        <v>4693</v>
      </c>
      <c r="H81" s="86">
        <f t="shared" si="53"/>
        <v>0</v>
      </c>
      <c r="I81" s="86">
        <f t="shared" si="53"/>
        <v>4693</v>
      </c>
    </row>
    <row r="82" spans="1:9" ht="60" customHeight="1" x14ac:dyDescent="0.2">
      <c r="A82" s="5" t="s">
        <v>38</v>
      </c>
      <c r="B82" s="4" t="s">
        <v>283</v>
      </c>
      <c r="C82" s="4" t="s">
        <v>88</v>
      </c>
      <c r="D82" s="4" t="s">
        <v>73</v>
      </c>
      <c r="E82" s="4" t="s">
        <v>87</v>
      </c>
      <c r="F82" s="4" t="s">
        <v>34</v>
      </c>
      <c r="G82" s="3">
        <v>4693</v>
      </c>
      <c r="H82" s="86"/>
      <c r="I82" s="86">
        <f>G82+H82</f>
        <v>4693</v>
      </c>
    </row>
    <row r="83" spans="1:9" ht="12.75" customHeight="1" x14ac:dyDescent="0.2">
      <c r="A83" s="5" t="s">
        <v>71</v>
      </c>
      <c r="B83" s="4" t="s">
        <v>283</v>
      </c>
      <c r="C83" s="4" t="s">
        <v>54</v>
      </c>
      <c r="D83" s="4"/>
      <c r="E83" s="4"/>
      <c r="F83" s="4"/>
      <c r="G83" s="3">
        <f t="shared" ref="G83:I86" si="54">G84</f>
        <v>2770.4</v>
      </c>
      <c r="H83" s="86">
        <f t="shared" si="54"/>
        <v>2598</v>
      </c>
      <c r="I83" s="86">
        <f t="shared" si="54"/>
        <v>5368.4000000000005</v>
      </c>
    </row>
    <row r="84" spans="1:9" ht="12.75" customHeight="1" x14ac:dyDescent="0.2">
      <c r="A84" s="5" t="s">
        <v>61</v>
      </c>
      <c r="B84" s="4" t="s">
        <v>283</v>
      </c>
      <c r="C84" s="4" t="s">
        <v>54</v>
      </c>
      <c r="D84" s="4" t="s">
        <v>59</v>
      </c>
      <c r="E84" s="4"/>
      <c r="F84" s="4"/>
      <c r="G84" s="3">
        <f>G85</f>
        <v>2770.4</v>
      </c>
      <c r="H84" s="86">
        <f t="shared" si="54"/>
        <v>2598</v>
      </c>
      <c r="I84" s="86">
        <f t="shared" si="54"/>
        <v>5368.4000000000005</v>
      </c>
    </row>
    <row r="85" spans="1:9" ht="38.25" customHeight="1" x14ac:dyDescent="0.2">
      <c r="A85" s="5" t="s">
        <v>361</v>
      </c>
      <c r="B85" s="4" t="s">
        <v>283</v>
      </c>
      <c r="C85" s="4" t="s">
        <v>54</v>
      </c>
      <c r="D85" s="4" t="s">
        <v>59</v>
      </c>
      <c r="E85" s="4" t="s">
        <v>60</v>
      </c>
      <c r="F85" s="4"/>
      <c r="G85" s="3">
        <f>G86</f>
        <v>2770.4</v>
      </c>
      <c r="H85" s="86">
        <f t="shared" si="54"/>
        <v>2598</v>
      </c>
      <c r="I85" s="86">
        <f t="shared" si="54"/>
        <v>5368.4000000000005</v>
      </c>
    </row>
    <row r="86" spans="1:9" ht="38.25" customHeight="1" x14ac:dyDescent="0.2">
      <c r="A86" s="5" t="s">
        <v>137</v>
      </c>
      <c r="B86" s="4" t="s">
        <v>283</v>
      </c>
      <c r="C86" s="4" t="s">
        <v>54</v>
      </c>
      <c r="D86" s="4" t="s">
        <v>59</v>
      </c>
      <c r="E86" s="4" t="s">
        <v>136</v>
      </c>
      <c r="F86" s="4"/>
      <c r="G86" s="3">
        <f>G87</f>
        <v>2770.4</v>
      </c>
      <c r="H86" s="86">
        <f t="shared" si="54"/>
        <v>2598</v>
      </c>
      <c r="I86" s="86">
        <f t="shared" si="54"/>
        <v>5368.4000000000005</v>
      </c>
    </row>
    <row r="87" spans="1:9" ht="60" customHeight="1" x14ac:dyDescent="0.2">
      <c r="A87" s="5" t="s">
        <v>313</v>
      </c>
      <c r="B87" s="4" t="s">
        <v>283</v>
      </c>
      <c r="C87" s="4" t="s">
        <v>54</v>
      </c>
      <c r="D87" s="4" t="s">
        <v>59</v>
      </c>
      <c r="E87" s="4" t="s">
        <v>375</v>
      </c>
      <c r="F87" s="4"/>
      <c r="G87" s="3">
        <f>G89+G88</f>
        <v>2770.4</v>
      </c>
      <c r="H87" s="86">
        <f t="shared" ref="H87:I87" si="55">H89+H88</f>
        <v>2598</v>
      </c>
      <c r="I87" s="86">
        <f t="shared" si="55"/>
        <v>5368.4000000000005</v>
      </c>
    </row>
    <row r="88" spans="1:9" ht="24" customHeight="1" x14ac:dyDescent="0.2">
      <c r="A88" s="5" t="s">
        <v>47</v>
      </c>
      <c r="B88" s="4" t="s">
        <v>283</v>
      </c>
      <c r="C88" s="4" t="s">
        <v>54</v>
      </c>
      <c r="D88" s="4" t="s">
        <v>59</v>
      </c>
      <c r="E88" s="4" t="s">
        <v>297</v>
      </c>
      <c r="F88" s="4" t="s">
        <v>51</v>
      </c>
      <c r="G88" s="3">
        <v>8.31</v>
      </c>
      <c r="H88" s="86"/>
      <c r="I88" s="86">
        <f>G88+H88</f>
        <v>8.31</v>
      </c>
    </row>
    <row r="89" spans="1:9" ht="12.75" customHeight="1" x14ac:dyDescent="0.2">
      <c r="A89" s="5" t="s">
        <v>45</v>
      </c>
      <c r="B89" s="4" t="s">
        <v>283</v>
      </c>
      <c r="C89" s="4" t="s">
        <v>54</v>
      </c>
      <c r="D89" s="4" t="s">
        <v>59</v>
      </c>
      <c r="E89" s="4" t="s">
        <v>297</v>
      </c>
      <c r="F89" s="4" t="s">
        <v>43</v>
      </c>
      <c r="G89" s="3">
        <v>2762.09</v>
      </c>
      <c r="H89" s="86">
        <v>2598</v>
      </c>
      <c r="I89" s="86">
        <f>G89+H89</f>
        <v>5360.09</v>
      </c>
    </row>
    <row r="90" spans="1:9" ht="37.5" customHeight="1" x14ac:dyDescent="0.2">
      <c r="A90" s="74" t="s">
        <v>347</v>
      </c>
      <c r="B90" s="6" t="s">
        <v>281</v>
      </c>
      <c r="C90" s="6"/>
      <c r="D90" s="6"/>
      <c r="E90" s="6"/>
      <c r="F90" s="4"/>
      <c r="G90" s="85">
        <f>G91+G115+G121</f>
        <v>34363.65</v>
      </c>
      <c r="H90" s="85">
        <f>H91+H115+H121</f>
        <v>2115.0100000000002</v>
      </c>
      <c r="I90" s="85">
        <f>I91+I115+I121</f>
        <v>36478.660000000003</v>
      </c>
    </row>
    <row r="91" spans="1:9" ht="12.75" customHeight="1" x14ac:dyDescent="0.2">
      <c r="A91" s="5" t="s">
        <v>282</v>
      </c>
      <c r="B91" s="4" t="s">
        <v>281</v>
      </c>
      <c r="C91" s="4" t="s">
        <v>15</v>
      </c>
      <c r="D91" s="4"/>
      <c r="E91" s="4"/>
      <c r="F91" s="4"/>
      <c r="G91" s="3">
        <f t="shared" ref="G91:I91" si="56">G92+G97+G109</f>
        <v>6709.5500000000011</v>
      </c>
      <c r="H91" s="86">
        <f t="shared" si="56"/>
        <v>3186.71</v>
      </c>
      <c r="I91" s="86">
        <f t="shared" si="56"/>
        <v>9896.26</v>
      </c>
    </row>
    <row r="92" spans="1:9" ht="48" customHeight="1" x14ac:dyDescent="0.2">
      <c r="A92" s="5" t="s">
        <v>210</v>
      </c>
      <c r="B92" s="4" t="s">
        <v>281</v>
      </c>
      <c r="C92" s="4" t="s">
        <v>15</v>
      </c>
      <c r="D92" s="4" t="s">
        <v>59</v>
      </c>
      <c r="E92" s="4"/>
      <c r="F92" s="4"/>
      <c r="G92" s="3">
        <f>G93</f>
        <v>1552.44</v>
      </c>
      <c r="H92" s="86">
        <f t="shared" ref="H92:I92" si="57">H93</f>
        <v>-66</v>
      </c>
      <c r="I92" s="86">
        <f t="shared" si="57"/>
        <v>1486.44</v>
      </c>
    </row>
    <row r="93" spans="1:9" ht="77.25" customHeight="1" x14ac:dyDescent="0.2">
      <c r="A93" s="5" t="s">
        <v>376</v>
      </c>
      <c r="B93" s="4" t="s">
        <v>281</v>
      </c>
      <c r="C93" s="4" t="s">
        <v>15</v>
      </c>
      <c r="D93" s="4" t="s">
        <v>59</v>
      </c>
      <c r="E93" s="4" t="s">
        <v>203</v>
      </c>
      <c r="F93" s="4"/>
      <c r="G93" s="3">
        <f>G94</f>
        <v>1552.44</v>
      </c>
      <c r="H93" s="86">
        <f t="shared" ref="H93:I93" si="58">H94</f>
        <v>-66</v>
      </c>
      <c r="I93" s="86">
        <f t="shared" si="58"/>
        <v>1486.44</v>
      </c>
    </row>
    <row r="94" spans="1:9" ht="36" x14ac:dyDescent="0.2">
      <c r="A94" s="5" t="s">
        <v>377</v>
      </c>
      <c r="B94" s="4" t="s">
        <v>281</v>
      </c>
      <c r="C94" s="4" t="s">
        <v>15</v>
      </c>
      <c r="D94" s="4" t="s">
        <v>59</v>
      </c>
      <c r="E94" s="4" t="s">
        <v>378</v>
      </c>
      <c r="F94" s="4"/>
      <c r="G94" s="3">
        <f>G95</f>
        <v>1552.44</v>
      </c>
      <c r="H94" s="86">
        <f t="shared" ref="H94:I94" si="59">H95</f>
        <v>-66</v>
      </c>
      <c r="I94" s="86">
        <f t="shared" si="59"/>
        <v>1486.44</v>
      </c>
    </row>
    <row r="95" spans="1:9" ht="36" customHeight="1" x14ac:dyDescent="0.2">
      <c r="A95" s="5" t="s">
        <v>202</v>
      </c>
      <c r="B95" s="4" t="s">
        <v>281</v>
      </c>
      <c r="C95" s="4" t="s">
        <v>15</v>
      </c>
      <c r="D95" s="4" t="s">
        <v>59</v>
      </c>
      <c r="E95" s="4" t="s">
        <v>200</v>
      </c>
      <c r="F95" s="4"/>
      <c r="G95" s="3">
        <f t="shared" ref="G95:I95" si="60">G96</f>
        <v>1552.44</v>
      </c>
      <c r="H95" s="86">
        <f t="shared" si="60"/>
        <v>-66</v>
      </c>
      <c r="I95" s="86">
        <f t="shared" si="60"/>
        <v>1486.44</v>
      </c>
    </row>
    <row r="96" spans="1:9" ht="60" customHeight="1" x14ac:dyDescent="0.2">
      <c r="A96" s="5" t="s">
        <v>38</v>
      </c>
      <c r="B96" s="4" t="s">
        <v>281</v>
      </c>
      <c r="C96" s="4" t="s">
        <v>15</v>
      </c>
      <c r="D96" s="4" t="s">
        <v>59</v>
      </c>
      <c r="E96" s="4" t="s">
        <v>200</v>
      </c>
      <c r="F96" s="4" t="s">
        <v>34</v>
      </c>
      <c r="G96" s="3">
        <v>1552.44</v>
      </c>
      <c r="H96" s="86">
        <v>-66</v>
      </c>
      <c r="I96" s="86">
        <f>G96+H96</f>
        <v>1486.44</v>
      </c>
    </row>
    <row r="97" spans="1:9" ht="24" customHeight="1" x14ac:dyDescent="0.2">
      <c r="A97" s="5" t="s">
        <v>204</v>
      </c>
      <c r="B97" s="4" t="s">
        <v>281</v>
      </c>
      <c r="C97" s="4" t="s">
        <v>15</v>
      </c>
      <c r="D97" s="4" t="s">
        <v>53</v>
      </c>
      <c r="E97" s="4"/>
      <c r="F97" s="4"/>
      <c r="G97" s="3">
        <f>G98+G105</f>
        <v>4657.1100000000006</v>
      </c>
      <c r="H97" s="86">
        <f t="shared" ref="H97:I97" si="61">H98+H105</f>
        <v>-131.29</v>
      </c>
      <c r="I97" s="86">
        <f t="shared" si="61"/>
        <v>4525.8200000000006</v>
      </c>
    </row>
    <row r="98" spans="1:9" ht="75" customHeight="1" x14ac:dyDescent="0.2">
      <c r="A98" s="5" t="s">
        <v>376</v>
      </c>
      <c r="B98" s="4" t="s">
        <v>281</v>
      </c>
      <c r="C98" s="4" t="s">
        <v>15</v>
      </c>
      <c r="D98" s="4" t="s">
        <v>53</v>
      </c>
      <c r="E98" s="4" t="s">
        <v>203</v>
      </c>
      <c r="F98" s="4"/>
      <c r="G98" s="3">
        <f>G99</f>
        <v>4228.01</v>
      </c>
      <c r="H98" s="86">
        <f t="shared" ref="H98:I98" si="62">H99</f>
        <v>68.710000000000008</v>
      </c>
      <c r="I98" s="86">
        <f t="shared" si="62"/>
        <v>4296.72</v>
      </c>
    </row>
    <row r="99" spans="1:9" ht="36" x14ac:dyDescent="0.2">
      <c r="A99" s="5" t="s">
        <v>377</v>
      </c>
      <c r="B99" s="4" t="s">
        <v>281</v>
      </c>
      <c r="C99" s="4" t="s">
        <v>15</v>
      </c>
      <c r="D99" s="4" t="s">
        <v>53</v>
      </c>
      <c r="E99" s="4" t="s">
        <v>378</v>
      </c>
      <c r="F99" s="4"/>
      <c r="G99" s="3">
        <f>G100+G102</f>
        <v>4228.01</v>
      </c>
      <c r="H99" s="86">
        <f t="shared" ref="H99:I99" si="63">H100+H102</f>
        <v>68.710000000000008</v>
      </c>
      <c r="I99" s="86">
        <f t="shared" si="63"/>
        <v>4296.72</v>
      </c>
    </row>
    <row r="100" spans="1:9" ht="37.5" customHeight="1" x14ac:dyDescent="0.2">
      <c r="A100" s="5" t="s">
        <v>202</v>
      </c>
      <c r="B100" s="4" t="s">
        <v>281</v>
      </c>
      <c r="C100" s="4" t="s">
        <v>15</v>
      </c>
      <c r="D100" s="4" t="s">
        <v>53</v>
      </c>
      <c r="E100" s="4" t="s">
        <v>200</v>
      </c>
      <c r="F100" s="4"/>
      <c r="G100" s="3">
        <f t="shared" ref="G100:I100" si="64">G101</f>
        <v>3589.31</v>
      </c>
      <c r="H100" s="86">
        <f t="shared" si="64"/>
        <v>278.31</v>
      </c>
      <c r="I100" s="86">
        <f t="shared" si="64"/>
        <v>3867.62</v>
      </c>
    </row>
    <row r="101" spans="1:9" ht="60" customHeight="1" x14ac:dyDescent="0.2">
      <c r="A101" s="5" t="s">
        <v>38</v>
      </c>
      <c r="B101" s="4" t="s">
        <v>281</v>
      </c>
      <c r="C101" s="4" t="s">
        <v>15</v>
      </c>
      <c r="D101" s="4" t="s">
        <v>53</v>
      </c>
      <c r="E101" s="4" t="s">
        <v>200</v>
      </c>
      <c r="F101" s="4" t="s">
        <v>34</v>
      </c>
      <c r="G101" s="3">
        <v>3589.31</v>
      </c>
      <c r="H101" s="86">
        <v>278.31</v>
      </c>
      <c r="I101" s="86">
        <f>G101+H101</f>
        <v>3867.62</v>
      </c>
    </row>
    <row r="102" spans="1:9" ht="24" customHeight="1" x14ac:dyDescent="0.2">
      <c r="A102" s="5" t="s">
        <v>201</v>
      </c>
      <c r="B102" s="4" t="s">
        <v>281</v>
      </c>
      <c r="C102" s="4" t="s">
        <v>15</v>
      </c>
      <c r="D102" s="4" t="s">
        <v>53</v>
      </c>
      <c r="E102" s="4" t="s">
        <v>350</v>
      </c>
      <c r="F102" s="4"/>
      <c r="G102" s="3">
        <f t="shared" ref="G102" si="65">G103+G104</f>
        <v>638.70000000000005</v>
      </c>
      <c r="H102" s="86">
        <f t="shared" ref="H102:I102" si="66">H103+H104</f>
        <v>-209.6</v>
      </c>
      <c r="I102" s="86">
        <f t="shared" si="66"/>
        <v>429.1</v>
      </c>
    </row>
    <row r="103" spans="1:9" ht="24" customHeight="1" x14ac:dyDescent="0.2">
      <c r="A103" s="5" t="s">
        <v>47</v>
      </c>
      <c r="B103" s="4" t="s">
        <v>281</v>
      </c>
      <c r="C103" s="4" t="s">
        <v>15</v>
      </c>
      <c r="D103" s="4" t="s">
        <v>53</v>
      </c>
      <c r="E103" s="4" t="s">
        <v>350</v>
      </c>
      <c r="F103" s="4" t="s">
        <v>51</v>
      </c>
      <c r="G103" s="3">
        <f t="shared" ref="G103" si="67">628.7-1</f>
        <v>627.70000000000005</v>
      </c>
      <c r="H103" s="86">
        <v>-209.6</v>
      </c>
      <c r="I103" s="86">
        <f>G103+H103</f>
        <v>418.1</v>
      </c>
    </row>
    <row r="104" spans="1:9" ht="24" customHeight="1" x14ac:dyDescent="0.2">
      <c r="A104" s="5" t="s">
        <v>80</v>
      </c>
      <c r="B104" s="4" t="s">
        <v>281</v>
      </c>
      <c r="C104" s="4" t="s">
        <v>15</v>
      </c>
      <c r="D104" s="4" t="s">
        <v>53</v>
      </c>
      <c r="E104" s="4" t="s">
        <v>350</v>
      </c>
      <c r="F104" s="4" t="s">
        <v>94</v>
      </c>
      <c r="G104" s="3">
        <v>11</v>
      </c>
      <c r="H104" s="86">
        <v>0</v>
      </c>
      <c r="I104" s="86">
        <f>G104+H104</f>
        <v>11</v>
      </c>
    </row>
    <row r="105" spans="1:9" ht="36" customHeight="1" x14ac:dyDescent="0.2">
      <c r="A105" s="5" t="s">
        <v>379</v>
      </c>
      <c r="B105" s="4" t="s">
        <v>281</v>
      </c>
      <c r="C105" s="4" t="s">
        <v>15</v>
      </c>
      <c r="D105" s="4" t="s">
        <v>53</v>
      </c>
      <c r="E105" s="4" t="s">
        <v>12</v>
      </c>
      <c r="F105" s="4"/>
      <c r="G105" s="3">
        <f t="shared" ref="G105:I107" si="68">G106</f>
        <v>429.1</v>
      </c>
      <c r="H105" s="86">
        <f t="shared" si="68"/>
        <v>-200</v>
      </c>
      <c r="I105" s="86">
        <f t="shared" si="68"/>
        <v>229.10000000000002</v>
      </c>
    </row>
    <row r="106" spans="1:9" ht="48" customHeight="1" x14ac:dyDescent="0.2">
      <c r="A106" s="5" t="s">
        <v>199</v>
      </c>
      <c r="B106" s="4" t="s">
        <v>281</v>
      </c>
      <c r="C106" s="4" t="s">
        <v>15</v>
      </c>
      <c r="D106" s="4" t="s">
        <v>53</v>
      </c>
      <c r="E106" s="4" t="s">
        <v>380</v>
      </c>
      <c r="F106" s="4"/>
      <c r="G106" s="3">
        <f>G107</f>
        <v>429.1</v>
      </c>
      <c r="H106" s="86">
        <f t="shared" si="68"/>
        <v>-200</v>
      </c>
      <c r="I106" s="86">
        <f t="shared" si="68"/>
        <v>229.10000000000002</v>
      </c>
    </row>
    <row r="107" spans="1:9" ht="24" customHeight="1" x14ac:dyDescent="0.2">
      <c r="A107" s="5" t="s">
        <v>381</v>
      </c>
      <c r="B107" s="4" t="s">
        <v>281</v>
      </c>
      <c r="C107" s="4" t="s">
        <v>15</v>
      </c>
      <c r="D107" s="4" t="s">
        <v>53</v>
      </c>
      <c r="E107" s="4" t="s">
        <v>300</v>
      </c>
      <c r="F107" s="4"/>
      <c r="G107" s="3">
        <f>G108</f>
        <v>429.1</v>
      </c>
      <c r="H107" s="86">
        <f t="shared" si="68"/>
        <v>-200</v>
      </c>
      <c r="I107" s="86">
        <f t="shared" si="68"/>
        <v>229.10000000000002</v>
      </c>
    </row>
    <row r="108" spans="1:9" ht="24" customHeight="1" x14ac:dyDescent="0.2">
      <c r="A108" s="5" t="s">
        <v>47</v>
      </c>
      <c r="B108" s="4" t="s">
        <v>281</v>
      </c>
      <c r="C108" s="4" t="s">
        <v>15</v>
      </c>
      <c r="D108" s="4" t="s">
        <v>53</v>
      </c>
      <c r="E108" s="4" t="s">
        <v>300</v>
      </c>
      <c r="F108" s="4" t="s">
        <v>51</v>
      </c>
      <c r="G108" s="3">
        <v>429.1</v>
      </c>
      <c r="H108" s="86">
        <v>-200</v>
      </c>
      <c r="I108" s="86">
        <f>G108+H108</f>
        <v>229.10000000000002</v>
      </c>
    </row>
    <row r="109" spans="1:9" ht="12.75" customHeight="1" x14ac:dyDescent="0.2">
      <c r="A109" s="5" t="s">
        <v>189</v>
      </c>
      <c r="B109" s="4" t="s">
        <v>281</v>
      </c>
      <c r="C109" s="4" t="s">
        <v>15</v>
      </c>
      <c r="D109" s="4" t="s">
        <v>37</v>
      </c>
      <c r="E109" s="4"/>
      <c r="F109" s="4"/>
      <c r="G109" s="3">
        <f>G110</f>
        <v>500</v>
      </c>
      <c r="H109" s="86">
        <f t="shared" ref="H109:I109" si="69">H110</f>
        <v>3384</v>
      </c>
      <c r="I109" s="86">
        <f t="shared" si="69"/>
        <v>3884</v>
      </c>
    </row>
    <row r="110" spans="1:9" ht="36" customHeight="1" x14ac:dyDescent="0.2">
      <c r="A110" s="5" t="s">
        <v>189</v>
      </c>
      <c r="B110" s="4" t="s">
        <v>281</v>
      </c>
      <c r="C110" s="4" t="s">
        <v>15</v>
      </c>
      <c r="D110" s="4" t="s">
        <v>37</v>
      </c>
      <c r="E110" s="4" t="s">
        <v>382</v>
      </c>
      <c r="F110" s="4"/>
      <c r="G110" s="96">
        <f>G111+G113</f>
        <v>500</v>
      </c>
      <c r="H110" s="121">
        <f t="shared" ref="H110:I110" si="70">H111+H113</f>
        <v>3384</v>
      </c>
      <c r="I110" s="121">
        <f t="shared" si="70"/>
        <v>3884</v>
      </c>
    </row>
    <row r="111" spans="1:9" ht="12.75" customHeight="1" x14ac:dyDescent="0.2">
      <c r="A111" s="5" t="s">
        <v>46</v>
      </c>
      <c r="B111" s="4" t="s">
        <v>281</v>
      </c>
      <c r="C111" s="4" t="s">
        <v>15</v>
      </c>
      <c r="D111" s="4" t="s">
        <v>37</v>
      </c>
      <c r="E111" s="4" t="s">
        <v>44</v>
      </c>
      <c r="F111" s="4"/>
      <c r="G111" s="96">
        <f t="shared" ref="G111:I113" si="71">G112</f>
        <v>500</v>
      </c>
      <c r="H111" s="121">
        <f t="shared" si="71"/>
        <v>2284</v>
      </c>
      <c r="I111" s="121">
        <f t="shared" si="71"/>
        <v>2784</v>
      </c>
    </row>
    <row r="112" spans="1:9" ht="27.75" customHeight="1" x14ac:dyDescent="0.2">
      <c r="A112" s="5" t="s">
        <v>80</v>
      </c>
      <c r="B112" s="4" t="s">
        <v>281</v>
      </c>
      <c r="C112" s="4" t="s">
        <v>15</v>
      </c>
      <c r="D112" s="4" t="s">
        <v>37</v>
      </c>
      <c r="E112" s="4" t="s">
        <v>44</v>
      </c>
      <c r="F112" s="4" t="s">
        <v>94</v>
      </c>
      <c r="G112" s="96">
        <f>300+200</f>
        <v>500</v>
      </c>
      <c r="H112" s="121">
        <v>2284</v>
      </c>
      <c r="I112" s="86">
        <f>G112+H112</f>
        <v>2784</v>
      </c>
    </row>
    <row r="113" spans="1:9" ht="24" customHeight="1" x14ac:dyDescent="0.2">
      <c r="A113" s="5" t="s">
        <v>503</v>
      </c>
      <c r="B113" s="4" t="s">
        <v>281</v>
      </c>
      <c r="C113" s="4" t="s">
        <v>15</v>
      </c>
      <c r="D113" s="4" t="s">
        <v>37</v>
      </c>
      <c r="E113" s="4" t="s">
        <v>504</v>
      </c>
      <c r="F113" s="4"/>
      <c r="G113" s="96">
        <f t="shared" si="71"/>
        <v>0</v>
      </c>
      <c r="H113" s="121">
        <f t="shared" si="71"/>
        <v>1100</v>
      </c>
      <c r="I113" s="121">
        <f t="shared" si="71"/>
        <v>1100</v>
      </c>
    </row>
    <row r="114" spans="1:9" ht="24" customHeight="1" x14ac:dyDescent="0.2">
      <c r="A114" s="5" t="s">
        <v>80</v>
      </c>
      <c r="B114" s="4" t="s">
        <v>281</v>
      </c>
      <c r="C114" s="4" t="s">
        <v>15</v>
      </c>
      <c r="D114" s="4" t="s">
        <v>37</v>
      </c>
      <c r="E114" s="4" t="s">
        <v>504</v>
      </c>
      <c r="F114" s="4" t="s">
        <v>94</v>
      </c>
      <c r="G114" s="96"/>
      <c r="H114" s="121">
        <v>1100</v>
      </c>
      <c r="I114" s="86">
        <f>G114+H114</f>
        <v>1100</v>
      </c>
    </row>
    <row r="115" spans="1:9" ht="24" customHeight="1" x14ac:dyDescent="0.2">
      <c r="A115" s="5" t="s">
        <v>235</v>
      </c>
      <c r="B115" s="4" t="s">
        <v>281</v>
      </c>
      <c r="C115" s="4" t="s">
        <v>24</v>
      </c>
      <c r="D115" s="4"/>
      <c r="E115" s="4"/>
      <c r="F115" s="4"/>
      <c r="G115" s="3">
        <f t="shared" ref="G115:I119" si="72">G116</f>
        <v>199</v>
      </c>
      <c r="H115" s="86">
        <f t="shared" si="72"/>
        <v>-101</v>
      </c>
      <c r="I115" s="86">
        <f t="shared" si="72"/>
        <v>98</v>
      </c>
    </row>
    <row r="116" spans="1:9" ht="24" customHeight="1" x14ac:dyDescent="0.2">
      <c r="A116" s="5" t="s">
        <v>25</v>
      </c>
      <c r="B116" s="4" t="s">
        <v>281</v>
      </c>
      <c r="C116" s="4" t="s">
        <v>24</v>
      </c>
      <c r="D116" s="4" t="s">
        <v>15</v>
      </c>
      <c r="E116" s="4"/>
      <c r="F116" s="4"/>
      <c r="G116" s="3">
        <f>G117</f>
        <v>199</v>
      </c>
      <c r="H116" s="86">
        <f t="shared" si="72"/>
        <v>-101</v>
      </c>
      <c r="I116" s="86">
        <f t="shared" si="72"/>
        <v>98</v>
      </c>
    </row>
    <row r="117" spans="1:9" ht="72" customHeight="1" x14ac:dyDescent="0.2">
      <c r="A117" s="5" t="s">
        <v>379</v>
      </c>
      <c r="B117" s="4" t="s">
        <v>281</v>
      </c>
      <c r="C117" s="4">
        <v>13</v>
      </c>
      <c r="D117" s="4" t="s">
        <v>15</v>
      </c>
      <c r="E117" s="4" t="s">
        <v>12</v>
      </c>
      <c r="F117" s="4"/>
      <c r="G117" s="95">
        <f t="shared" si="72"/>
        <v>199</v>
      </c>
      <c r="H117" s="115">
        <f t="shared" si="72"/>
        <v>-101</v>
      </c>
      <c r="I117" s="115">
        <f t="shared" si="72"/>
        <v>98</v>
      </c>
    </row>
    <row r="118" spans="1:9" ht="50.25" customHeight="1" x14ac:dyDescent="0.2">
      <c r="A118" s="5" t="s">
        <v>11</v>
      </c>
      <c r="B118" s="4" t="s">
        <v>281</v>
      </c>
      <c r="C118" s="4">
        <v>13</v>
      </c>
      <c r="D118" s="4" t="s">
        <v>15</v>
      </c>
      <c r="E118" s="4" t="s">
        <v>10</v>
      </c>
      <c r="F118" s="4"/>
      <c r="G118" s="95">
        <f t="shared" si="72"/>
        <v>199</v>
      </c>
      <c r="H118" s="115">
        <f t="shared" si="72"/>
        <v>-101</v>
      </c>
      <c r="I118" s="115">
        <f t="shared" si="72"/>
        <v>98</v>
      </c>
    </row>
    <row r="119" spans="1:9" ht="57" customHeight="1" x14ac:dyDescent="0.2">
      <c r="A119" s="5" t="s">
        <v>478</v>
      </c>
      <c r="B119" s="4" t="s">
        <v>281</v>
      </c>
      <c r="C119" s="4">
        <v>13</v>
      </c>
      <c r="D119" s="4" t="s">
        <v>15</v>
      </c>
      <c r="E119" s="4" t="s">
        <v>23</v>
      </c>
      <c r="F119" s="4"/>
      <c r="G119" s="95">
        <f t="shared" si="72"/>
        <v>199</v>
      </c>
      <c r="H119" s="115">
        <f t="shared" si="72"/>
        <v>-101</v>
      </c>
      <c r="I119" s="115">
        <f t="shared" si="72"/>
        <v>98</v>
      </c>
    </row>
    <row r="120" spans="1:9" ht="24" customHeight="1" x14ac:dyDescent="0.2">
      <c r="A120" s="5" t="s">
        <v>22</v>
      </c>
      <c r="B120" s="4" t="s">
        <v>281</v>
      </c>
      <c r="C120" s="4">
        <v>13</v>
      </c>
      <c r="D120" s="4" t="s">
        <v>15</v>
      </c>
      <c r="E120" s="4" t="s">
        <v>23</v>
      </c>
      <c r="F120" s="4" t="s">
        <v>21</v>
      </c>
      <c r="G120" s="95">
        <v>199</v>
      </c>
      <c r="H120" s="115">
        <v>-101</v>
      </c>
      <c r="I120" s="86">
        <f>G120+H120</f>
        <v>98</v>
      </c>
    </row>
    <row r="121" spans="1:9" ht="12.75" customHeight="1" x14ac:dyDescent="0.2">
      <c r="A121" s="5" t="s">
        <v>8</v>
      </c>
      <c r="B121" s="4" t="s">
        <v>281</v>
      </c>
      <c r="C121" s="4"/>
      <c r="D121" s="4"/>
      <c r="E121" s="4"/>
      <c r="F121" s="4"/>
      <c r="G121" s="3">
        <f>G122+G128</f>
        <v>27455.1</v>
      </c>
      <c r="H121" s="86">
        <f t="shared" ref="H121:I121" si="73">H122+H128</f>
        <v>-970.7</v>
      </c>
      <c r="I121" s="86">
        <f t="shared" si="73"/>
        <v>26484.400000000001</v>
      </c>
    </row>
    <row r="122" spans="1:9" ht="12.75" customHeight="1" x14ac:dyDescent="0.2">
      <c r="A122" s="5" t="s">
        <v>179</v>
      </c>
      <c r="B122" s="4" t="s">
        <v>281</v>
      </c>
      <c r="C122" s="4" t="s">
        <v>27</v>
      </c>
      <c r="D122" s="4" t="s">
        <v>19</v>
      </c>
      <c r="E122" s="4"/>
      <c r="F122" s="4"/>
      <c r="G122" s="3">
        <f t="shared" ref="G122:I126" si="74">G123</f>
        <v>480.6</v>
      </c>
      <c r="H122" s="86">
        <f t="shared" si="74"/>
        <v>33.799999999999997</v>
      </c>
      <c r="I122" s="86">
        <f t="shared" si="74"/>
        <v>514.4</v>
      </c>
    </row>
    <row r="123" spans="1:9" ht="12.75" customHeight="1" x14ac:dyDescent="0.2">
      <c r="A123" s="5" t="s">
        <v>178</v>
      </c>
      <c r="B123" s="4" t="s">
        <v>281</v>
      </c>
      <c r="C123" s="4" t="s">
        <v>27</v>
      </c>
      <c r="D123" s="4" t="s">
        <v>6</v>
      </c>
      <c r="E123" s="4"/>
      <c r="F123" s="4"/>
      <c r="G123" s="3">
        <f>G124</f>
        <v>480.6</v>
      </c>
      <c r="H123" s="86">
        <f t="shared" si="74"/>
        <v>33.799999999999997</v>
      </c>
      <c r="I123" s="86">
        <f t="shared" si="74"/>
        <v>514.4</v>
      </c>
    </row>
    <row r="124" spans="1:9" ht="24" customHeight="1" x14ac:dyDescent="0.2">
      <c r="A124" s="5" t="s">
        <v>354</v>
      </c>
      <c r="B124" s="4" t="s">
        <v>281</v>
      </c>
      <c r="C124" s="4" t="s">
        <v>27</v>
      </c>
      <c r="D124" s="4" t="s">
        <v>6</v>
      </c>
      <c r="E124" s="4" t="s">
        <v>12</v>
      </c>
      <c r="F124" s="4"/>
      <c r="G124" s="3">
        <f>G125</f>
        <v>480.6</v>
      </c>
      <c r="H124" s="86">
        <f t="shared" si="74"/>
        <v>33.799999999999997</v>
      </c>
      <c r="I124" s="86">
        <f t="shared" si="74"/>
        <v>514.4</v>
      </c>
    </row>
    <row r="125" spans="1:9" ht="24" customHeight="1" x14ac:dyDescent="0.2">
      <c r="A125" s="5" t="s">
        <v>199</v>
      </c>
      <c r="B125" s="4" t="s">
        <v>281</v>
      </c>
      <c r="C125" s="4" t="s">
        <v>27</v>
      </c>
      <c r="D125" s="4" t="s">
        <v>6</v>
      </c>
      <c r="E125" s="4" t="s">
        <v>380</v>
      </c>
      <c r="F125" s="4"/>
      <c r="G125" s="3">
        <f>G126</f>
        <v>480.6</v>
      </c>
      <c r="H125" s="86">
        <f t="shared" si="74"/>
        <v>33.799999999999997</v>
      </c>
      <c r="I125" s="86">
        <f t="shared" si="74"/>
        <v>514.4</v>
      </c>
    </row>
    <row r="126" spans="1:9" ht="24" customHeight="1" x14ac:dyDescent="0.2">
      <c r="A126" s="5" t="s">
        <v>327</v>
      </c>
      <c r="B126" s="4" t="s">
        <v>281</v>
      </c>
      <c r="C126" s="4" t="s">
        <v>27</v>
      </c>
      <c r="D126" s="4" t="s">
        <v>6</v>
      </c>
      <c r="E126" s="4" t="s">
        <v>177</v>
      </c>
      <c r="F126" s="4"/>
      <c r="G126" s="3">
        <f t="shared" si="74"/>
        <v>480.6</v>
      </c>
      <c r="H126" s="86">
        <f t="shared" si="74"/>
        <v>33.799999999999997</v>
      </c>
      <c r="I126" s="86">
        <f t="shared" si="74"/>
        <v>514.4</v>
      </c>
    </row>
    <row r="127" spans="1:9" ht="12.75" customHeight="1" x14ac:dyDescent="0.2">
      <c r="A127" s="5" t="s">
        <v>8</v>
      </c>
      <c r="B127" s="4" t="s">
        <v>281</v>
      </c>
      <c r="C127" s="4" t="s">
        <v>27</v>
      </c>
      <c r="D127" s="4" t="s">
        <v>6</v>
      </c>
      <c r="E127" s="4" t="s">
        <v>177</v>
      </c>
      <c r="F127" s="4" t="s">
        <v>5</v>
      </c>
      <c r="G127" s="3">
        <v>480.6</v>
      </c>
      <c r="H127" s="86">
        <v>33.799999999999997</v>
      </c>
      <c r="I127" s="86">
        <f>G127+H127</f>
        <v>514.4</v>
      </c>
    </row>
    <row r="128" spans="1:9" ht="24" customHeight="1" x14ac:dyDescent="0.2">
      <c r="A128" s="5" t="s">
        <v>20</v>
      </c>
      <c r="B128" s="4" t="s">
        <v>281</v>
      </c>
      <c r="C128" s="4" t="s">
        <v>7</v>
      </c>
      <c r="D128" s="4" t="s">
        <v>19</v>
      </c>
      <c r="E128" s="4"/>
      <c r="F128" s="4"/>
      <c r="G128" s="3">
        <f t="shared" ref="G128:I128" si="75">G129+G136</f>
        <v>26974.5</v>
      </c>
      <c r="H128" s="86">
        <f t="shared" si="75"/>
        <v>-1004.5</v>
      </c>
      <c r="I128" s="86">
        <f t="shared" si="75"/>
        <v>25970</v>
      </c>
    </row>
    <row r="129" spans="1:9" ht="24" customHeight="1" x14ac:dyDescent="0.2">
      <c r="A129" s="5" t="s">
        <v>18</v>
      </c>
      <c r="B129" s="4" t="s">
        <v>281</v>
      </c>
      <c r="C129" s="4" t="s">
        <v>7</v>
      </c>
      <c r="D129" s="4" t="s">
        <v>15</v>
      </c>
      <c r="E129" s="4"/>
      <c r="F129" s="4"/>
      <c r="G129" s="3">
        <f>G130</f>
        <v>26974.5</v>
      </c>
      <c r="H129" s="86">
        <f t="shared" ref="H129:I129" si="76">H130</f>
        <v>-1004.5</v>
      </c>
      <c r="I129" s="86">
        <f t="shared" si="76"/>
        <v>25970</v>
      </c>
    </row>
    <row r="130" spans="1:9" ht="24" customHeight="1" x14ac:dyDescent="0.2">
      <c r="A130" s="5" t="s">
        <v>379</v>
      </c>
      <c r="B130" s="4" t="s">
        <v>281</v>
      </c>
      <c r="C130" s="4" t="s">
        <v>7</v>
      </c>
      <c r="D130" s="4" t="s">
        <v>15</v>
      </c>
      <c r="E130" s="4" t="s">
        <v>12</v>
      </c>
      <c r="F130" s="4"/>
      <c r="G130" s="95">
        <f t="shared" ref="G130:I130" si="77">G131</f>
        <v>26974.5</v>
      </c>
      <c r="H130" s="115">
        <f t="shared" si="77"/>
        <v>-1004.5</v>
      </c>
      <c r="I130" s="115">
        <f t="shared" si="77"/>
        <v>25970</v>
      </c>
    </row>
    <row r="131" spans="1:9" ht="36" customHeight="1" x14ac:dyDescent="0.2">
      <c r="A131" s="5" t="s">
        <v>11</v>
      </c>
      <c r="B131" s="4" t="s">
        <v>281</v>
      </c>
      <c r="C131" s="4" t="s">
        <v>7</v>
      </c>
      <c r="D131" s="4" t="s">
        <v>15</v>
      </c>
      <c r="E131" s="4" t="s">
        <v>10</v>
      </c>
      <c r="F131" s="4"/>
      <c r="G131" s="95">
        <f>G132+G134</f>
        <v>26974.5</v>
      </c>
      <c r="H131" s="115">
        <f t="shared" ref="H131:I131" si="78">H132+H134</f>
        <v>-1004.5</v>
      </c>
      <c r="I131" s="115">
        <f t="shared" si="78"/>
        <v>25970</v>
      </c>
    </row>
    <row r="132" spans="1:9" ht="36" customHeight="1" x14ac:dyDescent="0.2">
      <c r="A132" s="5" t="s">
        <v>17</v>
      </c>
      <c r="B132" s="4" t="s">
        <v>281</v>
      </c>
      <c r="C132" s="4" t="s">
        <v>7</v>
      </c>
      <c r="D132" s="4" t="s">
        <v>15</v>
      </c>
      <c r="E132" s="4" t="s">
        <v>16</v>
      </c>
      <c r="F132" s="4"/>
      <c r="G132" s="95">
        <f t="shared" ref="G132:I132" si="79">G133</f>
        <v>21107</v>
      </c>
      <c r="H132" s="115">
        <f t="shared" si="79"/>
        <v>-1000</v>
      </c>
      <c r="I132" s="115">
        <f t="shared" si="79"/>
        <v>20107</v>
      </c>
    </row>
    <row r="133" spans="1:9" ht="12.75" customHeight="1" x14ac:dyDescent="0.2">
      <c r="A133" s="5" t="s">
        <v>8</v>
      </c>
      <c r="B133" s="4" t="s">
        <v>281</v>
      </c>
      <c r="C133" s="4" t="s">
        <v>7</v>
      </c>
      <c r="D133" s="4" t="s">
        <v>15</v>
      </c>
      <c r="E133" s="4" t="s">
        <v>16</v>
      </c>
      <c r="F133" s="4" t="s">
        <v>5</v>
      </c>
      <c r="G133" s="95">
        <v>21107</v>
      </c>
      <c r="H133" s="115">
        <v>-1000</v>
      </c>
      <c r="I133" s="86">
        <f>G133+H133</f>
        <v>20107</v>
      </c>
    </row>
    <row r="134" spans="1:9" ht="36" customHeight="1" x14ac:dyDescent="0.2">
      <c r="A134" s="5" t="s">
        <v>328</v>
      </c>
      <c r="B134" s="4" t="s">
        <v>281</v>
      </c>
      <c r="C134" s="4" t="s">
        <v>7</v>
      </c>
      <c r="D134" s="4" t="s">
        <v>15</v>
      </c>
      <c r="E134" s="4" t="s">
        <v>14</v>
      </c>
      <c r="F134" s="4"/>
      <c r="G134" s="95">
        <f t="shared" ref="G134:I134" si="80">G135</f>
        <v>5867.5</v>
      </c>
      <c r="H134" s="115">
        <f t="shared" si="80"/>
        <v>-4.5</v>
      </c>
      <c r="I134" s="115">
        <f t="shared" si="80"/>
        <v>5863</v>
      </c>
    </row>
    <row r="135" spans="1:9" ht="12.75" customHeight="1" x14ac:dyDescent="0.2">
      <c r="A135" s="5" t="s">
        <v>8</v>
      </c>
      <c r="B135" s="4" t="s">
        <v>281</v>
      </c>
      <c r="C135" s="4" t="s">
        <v>7</v>
      </c>
      <c r="D135" s="4" t="s">
        <v>15</v>
      </c>
      <c r="E135" s="4" t="s">
        <v>14</v>
      </c>
      <c r="F135" s="4" t="s">
        <v>5</v>
      </c>
      <c r="G135" s="95">
        <v>5867.5</v>
      </c>
      <c r="H135" s="115">
        <v>-4.5</v>
      </c>
      <c r="I135" s="86">
        <f>G135+H135</f>
        <v>5863</v>
      </c>
    </row>
    <row r="136" spans="1:9" ht="36" hidden="1" customHeight="1" x14ac:dyDescent="0.2">
      <c r="A136" s="5" t="s">
        <v>13</v>
      </c>
      <c r="B136" s="4" t="s">
        <v>281</v>
      </c>
      <c r="C136" s="4" t="s">
        <v>7</v>
      </c>
      <c r="D136" s="4" t="s">
        <v>6</v>
      </c>
      <c r="E136" s="4"/>
      <c r="F136" s="4"/>
      <c r="G136" s="3">
        <f>G137</f>
        <v>0</v>
      </c>
      <c r="H136" s="86">
        <f t="shared" ref="H136:I136" si="81">H137</f>
        <v>0</v>
      </c>
      <c r="I136" s="86">
        <f t="shared" si="81"/>
        <v>0</v>
      </c>
    </row>
    <row r="137" spans="1:9" ht="36" hidden="1" customHeight="1" x14ac:dyDescent="0.2">
      <c r="A137" s="5" t="s">
        <v>379</v>
      </c>
      <c r="B137" s="4" t="s">
        <v>281</v>
      </c>
      <c r="C137" s="4" t="s">
        <v>7</v>
      </c>
      <c r="D137" s="4" t="s">
        <v>6</v>
      </c>
      <c r="E137" s="4" t="s">
        <v>12</v>
      </c>
      <c r="F137" s="4"/>
      <c r="G137" s="98">
        <f>G138</f>
        <v>0</v>
      </c>
      <c r="H137" s="122">
        <f t="shared" ref="G137:I139" si="82">H138</f>
        <v>0</v>
      </c>
      <c r="I137" s="122">
        <f t="shared" si="82"/>
        <v>0</v>
      </c>
    </row>
    <row r="138" spans="1:9" ht="36" hidden="1" customHeight="1" x14ac:dyDescent="0.2">
      <c r="A138" s="5" t="s">
        <v>11</v>
      </c>
      <c r="B138" s="4" t="s">
        <v>281</v>
      </c>
      <c r="C138" s="4" t="s">
        <v>7</v>
      </c>
      <c r="D138" s="4" t="s">
        <v>6</v>
      </c>
      <c r="E138" s="4" t="s">
        <v>10</v>
      </c>
      <c r="F138" s="4"/>
      <c r="G138" s="98">
        <f>G139</f>
        <v>0</v>
      </c>
      <c r="H138" s="122">
        <f t="shared" si="82"/>
        <v>0</v>
      </c>
      <c r="I138" s="122">
        <f t="shared" si="82"/>
        <v>0</v>
      </c>
    </row>
    <row r="139" spans="1:9" ht="12.75" hidden="1" customHeight="1" x14ac:dyDescent="0.2">
      <c r="A139" s="5" t="s">
        <v>9</v>
      </c>
      <c r="B139" s="4" t="s">
        <v>281</v>
      </c>
      <c r="C139" s="4" t="s">
        <v>7</v>
      </c>
      <c r="D139" s="4" t="s">
        <v>6</v>
      </c>
      <c r="E139" s="4" t="s">
        <v>383</v>
      </c>
      <c r="F139" s="4"/>
      <c r="G139" s="98">
        <f t="shared" si="82"/>
        <v>0</v>
      </c>
      <c r="H139" s="122">
        <f t="shared" si="82"/>
        <v>0</v>
      </c>
      <c r="I139" s="122">
        <f t="shared" si="82"/>
        <v>0</v>
      </c>
    </row>
    <row r="140" spans="1:9" ht="12.75" hidden="1" customHeight="1" x14ac:dyDescent="0.2">
      <c r="A140" s="5" t="s">
        <v>8</v>
      </c>
      <c r="B140" s="4" t="s">
        <v>281</v>
      </c>
      <c r="C140" s="4" t="s">
        <v>7</v>
      </c>
      <c r="D140" s="4" t="s">
        <v>6</v>
      </c>
      <c r="E140" s="4" t="s">
        <v>383</v>
      </c>
      <c r="F140" s="4" t="s">
        <v>5</v>
      </c>
      <c r="G140" s="98"/>
      <c r="H140" s="122"/>
      <c r="I140" s="86">
        <f>G140+H140</f>
        <v>0</v>
      </c>
    </row>
    <row r="141" spans="1:9" ht="28.5" customHeight="1" x14ac:dyDescent="0.2">
      <c r="A141" s="74" t="s">
        <v>346</v>
      </c>
      <c r="B141" s="6" t="s">
        <v>94</v>
      </c>
      <c r="C141" s="6"/>
      <c r="D141" s="6"/>
      <c r="E141" s="6"/>
      <c r="F141" s="4"/>
      <c r="G141" s="99">
        <f t="shared" ref="G141:I141" si="83">G142+G215+G238+G283+G331+G343+G369+G337+G375+G325</f>
        <v>40368.700000000004</v>
      </c>
      <c r="H141" s="123">
        <f t="shared" si="83"/>
        <v>10747.448</v>
      </c>
      <c r="I141" s="123">
        <f t="shared" si="83"/>
        <v>51116.147999999994</v>
      </c>
    </row>
    <row r="142" spans="1:9" ht="12.75" customHeight="1" x14ac:dyDescent="0.2">
      <c r="A142" s="5" t="s">
        <v>223</v>
      </c>
      <c r="B142" s="4" t="s">
        <v>94</v>
      </c>
      <c r="C142" s="4" t="s">
        <v>15</v>
      </c>
      <c r="D142" s="4"/>
      <c r="E142" s="4"/>
      <c r="F142" s="4"/>
      <c r="G142" s="3">
        <f t="shared" ref="G142:I142" si="84">G143+G146+G154+G189+G180+G186+G175</f>
        <v>18015.38</v>
      </c>
      <c r="H142" s="86">
        <f t="shared" si="84"/>
        <v>1659.2</v>
      </c>
      <c r="I142" s="86">
        <f t="shared" si="84"/>
        <v>19674.580000000002</v>
      </c>
    </row>
    <row r="143" spans="1:9" ht="36" customHeight="1" x14ac:dyDescent="0.2">
      <c r="A143" s="5" t="s">
        <v>222</v>
      </c>
      <c r="B143" s="4" t="s">
        <v>94</v>
      </c>
      <c r="C143" s="4" t="s">
        <v>15</v>
      </c>
      <c r="D143" s="4" t="s">
        <v>27</v>
      </c>
      <c r="E143" s="4"/>
      <c r="F143" s="4"/>
      <c r="G143" s="3">
        <f>G144</f>
        <v>1371.02</v>
      </c>
      <c r="H143" s="86">
        <f t="shared" ref="H143:I143" si="85">H144</f>
        <v>54.84</v>
      </c>
      <c r="I143" s="86">
        <f t="shared" si="85"/>
        <v>1425.86</v>
      </c>
    </row>
    <row r="144" spans="1:9" ht="24" customHeight="1" x14ac:dyDescent="0.2">
      <c r="A144" s="5" t="s">
        <v>221</v>
      </c>
      <c r="B144" s="4" t="s">
        <v>94</v>
      </c>
      <c r="C144" s="4" t="s">
        <v>15</v>
      </c>
      <c r="D144" s="4" t="s">
        <v>27</v>
      </c>
      <c r="E144" s="4" t="s">
        <v>220</v>
      </c>
      <c r="F144" s="4"/>
      <c r="G144" s="100">
        <f t="shared" ref="G144:I144" si="86">G145</f>
        <v>1371.02</v>
      </c>
      <c r="H144" s="113">
        <f t="shared" si="86"/>
        <v>54.84</v>
      </c>
      <c r="I144" s="113">
        <f t="shared" si="86"/>
        <v>1425.86</v>
      </c>
    </row>
    <row r="145" spans="1:9" ht="60" customHeight="1" x14ac:dyDescent="0.2">
      <c r="A145" s="5" t="s">
        <v>38</v>
      </c>
      <c r="B145" s="4" t="s">
        <v>94</v>
      </c>
      <c r="C145" s="4" t="s">
        <v>15</v>
      </c>
      <c r="D145" s="4" t="s">
        <v>27</v>
      </c>
      <c r="E145" s="4" t="s">
        <v>220</v>
      </c>
      <c r="F145" s="4" t="s">
        <v>34</v>
      </c>
      <c r="G145" s="100">
        <v>1371.02</v>
      </c>
      <c r="H145" s="113">
        <v>54.84</v>
      </c>
      <c r="I145" s="86">
        <f>G145+H145</f>
        <v>1425.86</v>
      </c>
    </row>
    <row r="146" spans="1:9" ht="48" customHeight="1" x14ac:dyDescent="0.2">
      <c r="A146" s="5" t="s">
        <v>219</v>
      </c>
      <c r="B146" s="4" t="s">
        <v>94</v>
      </c>
      <c r="C146" s="4" t="s">
        <v>15</v>
      </c>
      <c r="D146" s="4" t="s">
        <v>6</v>
      </c>
      <c r="E146" s="4"/>
      <c r="F146" s="4"/>
      <c r="G146" s="3">
        <f>G147+G149</f>
        <v>1657.77</v>
      </c>
      <c r="H146" s="86">
        <f t="shared" ref="H146:I146" si="87">H147+H149</f>
        <v>179.14</v>
      </c>
      <c r="I146" s="86">
        <f t="shared" si="87"/>
        <v>1836.9099999999999</v>
      </c>
    </row>
    <row r="147" spans="1:9" ht="24" customHeight="1" x14ac:dyDescent="0.2">
      <c r="A147" s="5" t="s">
        <v>218</v>
      </c>
      <c r="B147" s="4" t="s">
        <v>94</v>
      </c>
      <c r="C147" s="4" t="s">
        <v>15</v>
      </c>
      <c r="D147" s="4" t="s">
        <v>6</v>
      </c>
      <c r="E147" s="4" t="s">
        <v>217</v>
      </c>
      <c r="F147" s="4"/>
      <c r="G147" s="100">
        <f t="shared" ref="G147:I147" si="88">G148</f>
        <v>953.75</v>
      </c>
      <c r="H147" s="113">
        <f t="shared" si="88"/>
        <v>185.29</v>
      </c>
      <c r="I147" s="113">
        <f t="shared" si="88"/>
        <v>1139.04</v>
      </c>
    </row>
    <row r="148" spans="1:9" ht="60" customHeight="1" x14ac:dyDescent="0.2">
      <c r="A148" s="5" t="s">
        <v>38</v>
      </c>
      <c r="B148" s="4" t="s">
        <v>94</v>
      </c>
      <c r="C148" s="4" t="s">
        <v>15</v>
      </c>
      <c r="D148" s="4" t="s">
        <v>6</v>
      </c>
      <c r="E148" s="4" t="s">
        <v>217</v>
      </c>
      <c r="F148" s="4" t="s">
        <v>34</v>
      </c>
      <c r="G148" s="100">
        <v>953.75</v>
      </c>
      <c r="H148" s="113">
        <v>185.29</v>
      </c>
      <c r="I148" s="86">
        <f>G148+H148</f>
        <v>1139.04</v>
      </c>
    </row>
    <row r="149" spans="1:9" ht="24" customHeight="1" x14ac:dyDescent="0.2">
      <c r="A149" s="5" t="s">
        <v>216</v>
      </c>
      <c r="B149" s="4">
        <v>800</v>
      </c>
      <c r="C149" s="4" t="s">
        <v>15</v>
      </c>
      <c r="D149" s="4" t="s">
        <v>6</v>
      </c>
      <c r="E149" s="4" t="s">
        <v>215</v>
      </c>
      <c r="F149" s="4"/>
      <c r="G149" s="100">
        <f t="shared" ref="G149" si="89">G150+G152</f>
        <v>704.02</v>
      </c>
      <c r="H149" s="113">
        <f t="shared" ref="H149:I149" si="90">H150+H152</f>
        <v>-6.15</v>
      </c>
      <c r="I149" s="113">
        <f t="shared" si="90"/>
        <v>697.87</v>
      </c>
    </row>
    <row r="150" spans="1:9" ht="36" customHeight="1" x14ac:dyDescent="0.2">
      <c r="A150" s="5" t="s">
        <v>214</v>
      </c>
      <c r="B150" s="4">
        <v>800</v>
      </c>
      <c r="C150" s="4" t="s">
        <v>15</v>
      </c>
      <c r="D150" s="4" t="s">
        <v>6</v>
      </c>
      <c r="E150" s="4" t="s">
        <v>213</v>
      </c>
      <c r="F150" s="4"/>
      <c r="G150" s="100">
        <f t="shared" ref="G150:I150" si="91">G151</f>
        <v>704.02</v>
      </c>
      <c r="H150" s="113">
        <f t="shared" si="91"/>
        <v>-6.15</v>
      </c>
      <c r="I150" s="113">
        <f t="shared" si="91"/>
        <v>697.87</v>
      </c>
    </row>
    <row r="151" spans="1:9" ht="60" customHeight="1" x14ac:dyDescent="0.2">
      <c r="A151" s="5" t="s">
        <v>38</v>
      </c>
      <c r="B151" s="4" t="s">
        <v>94</v>
      </c>
      <c r="C151" s="4" t="s">
        <v>15</v>
      </c>
      <c r="D151" s="4" t="s">
        <v>6</v>
      </c>
      <c r="E151" s="4" t="s">
        <v>213</v>
      </c>
      <c r="F151" s="4" t="s">
        <v>34</v>
      </c>
      <c r="G151" s="100">
        <v>704.02</v>
      </c>
      <c r="H151" s="113">
        <v>-6.15</v>
      </c>
      <c r="I151" s="86">
        <f>G151+H151</f>
        <v>697.87</v>
      </c>
    </row>
    <row r="152" spans="1:9" ht="24" hidden="1" customHeight="1" x14ac:dyDescent="0.2">
      <c r="A152" s="5" t="s">
        <v>212</v>
      </c>
      <c r="B152" s="4">
        <v>800</v>
      </c>
      <c r="C152" s="4" t="s">
        <v>15</v>
      </c>
      <c r="D152" s="4" t="s">
        <v>6</v>
      </c>
      <c r="E152" s="4" t="s">
        <v>211</v>
      </c>
      <c r="F152" s="4"/>
      <c r="G152" s="100">
        <f t="shared" ref="G152:I152" si="92">G153</f>
        <v>0</v>
      </c>
      <c r="H152" s="113">
        <f t="shared" si="92"/>
        <v>0</v>
      </c>
      <c r="I152" s="113">
        <f t="shared" si="92"/>
        <v>0</v>
      </c>
    </row>
    <row r="153" spans="1:9" ht="24" hidden="1" customHeight="1" x14ac:dyDescent="0.2">
      <c r="A153" s="5" t="s">
        <v>47</v>
      </c>
      <c r="B153" s="4" t="s">
        <v>94</v>
      </c>
      <c r="C153" s="4" t="s">
        <v>15</v>
      </c>
      <c r="D153" s="4" t="s">
        <v>6</v>
      </c>
      <c r="E153" s="4" t="s">
        <v>211</v>
      </c>
      <c r="F153" s="4" t="s">
        <v>51</v>
      </c>
      <c r="G153" s="100"/>
      <c r="H153" s="113"/>
      <c r="I153" s="86">
        <f>G153+H153</f>
        <v>0</v>
      </c>
    </row>
    <row r="154" spans="1:9" ht="48" customHeight="1" x14ac:dyDescent="0.2">
      <c r="A154" s="5" t="s">
        <v>210</v>
      </c>
      <c r="B154" s="4" t="s">
        <v>94</v>
      </c>
      <c r="C154" s="4" t="s">
        <v>15</v>
      </c>
      <c r="D154" s="4" t="s">
        <v>59</v>
      </c>
      <c r="E154" s="4"/>
      <c r="F154" s="4"/>
      <c r="G154" s="100">
        <f>G155+G162+G166+G171</f>
        <v>13250.210000000001</v>
      </c>
      <c r="H154" s="113">
        <f t="shared" ref="H154:I154" si="93">H155+H162+H166+H171</f>
        <v>246.20000000000005</v>
      </c>
      <c r="I154" s="113">
        <f t="shared" si="93"/>
        <v>13496.41</v>
      </c>
    </row>
    <row r="155" spans="1:9" ht="72" x14ac:dyDescent="0.2">
      <c r="A155" s="5" t="s">
        <v>385</v>
      </c>
      <c r="B155" s="4" t="s">
        <v>94</v>
      </c>
      <c r="C155" s="4" t="s">
        <v>15</v>
      </c>
      <c r="D155" s="4" t="s">
        <v>59</v>
      </c>
      <c r="E155" s="4" t="s">
        <v>209</v>
      </c>
      <c r="F155" s="4"/>
      <c r="G155" s="100">
        <f>G156</f>
        <v>12375.61</v>
      </c>
      <c r="H155" s="113">
        <f t="shared" ref="H155:I155" si="94">H156</f>
        <v>255.60000000000002</v>
      </c>
      <c r="I155" s="113">
        <f t="shared" si="94"/>
        <v>12631.210000000001</v>
      </c>
    </row>
    <row r="156" spans="1:9" ht="36" x14ac:dyDescent="0.2">
      <c r="A156" s="5" t="s">
        <v>384</v>
      </c>
      <c r="B156" s="4" t="s">
        <v>94</v>
      </c>
      <c r="C156" s="4" t="s">
        <v>15</v>
      </c>
      <c r="D156" s="4" t="s">
        <v>59</v>
      </c>
      <c r="E156" s="4" t="s">
        <v>386</v>
      </c>
      <c r="F156" s="4"/>
      <c r="G156" s="100">
        <f>G157+G159</f>
        <v>12375.61</v>
      </c>
      <c r="H156" s="113">
        <f t="shared" ref="H156:I156" si="95">H157+H159</f>
        <v>255.60000000000002</v>
      </c>
      <c r="I156" s="113">
        <f t="shared" si="95"/>
        <v>12631.210000000001</v>
      </c>
    </row>
    <row r="157" spans="1:9" ht="24" x14ac:dyDescent="0.2">
      <c r="A157" s="5" t="s">
        <v>208</v>
      </c>
      <c r="B157" s="4" t="s">
        <v>94</v>
      </c>
      <c r="C157" s="4" t="s">
        <v>15</v>
      </c>
      <c r="D157" s="4" t="s">
        <v>59</v>
      </c>
      <c r="E157" s="4" t="s">
        <v>207</v>
      </c>
      <c r="F157" s="4"/>
      <c r="G157" s="100">
        <f t="shared" ref="G157:I157" si="96">G158</f>
        <v>10080.040000000001</v>
      </c>
      <c r="H157" s="113">
        <f t="shared" si="96"/>
        <v>1027.18</v>
      </c>
      <c r="I157" s="113">
        <f t="shared" si="96"/>
        <v>11107.220000000001</v>
      </c>
    </row>
    <row r="158" spans="1:9" ht="60" x14ac:dyDescent="0.2">
      <c r="A158" s="5" t="s">
        <v>38</v>
      </c>
      <c r="B158" s="4" t="s">
        <v>94</v>
      </c>
      <c r="C158" s="4" t="s">
        <v>15</v>
      </c>
      <c r="D158" s="4" t="s">
        <v>59</v>
      </c>
      <c r="E158" s="4" t="s">
        <v>207</v>
      </c>
      <c r="F158" s="4" t="s">
        <v>34</v>
      </c>
      <c r="G158" s="100">
        <f t="shared" ref="G158" si="97">9880.04+200</f>
        <v>10080.040000000001</v>
      </c>
      <c r="H158" s="113">
        <v>1027.18</v>
      </c>
      <c r="I158" s="86">
        <f>G158+H158</f>
        <v>11107.220000000001</v>
      </c>
    </row>
    <row r="159" spans="1:9" ht="24" x14ac:dyDescent="0.2">
      <c r="A159" s="5" t="s">
        <v>206</v>
      </c>
      <c r="B159" s="4" t="s">
        <v>94</v>
      </c>
      <c r="C159" s="4" t="s">
        <v>15</v>
      </c>
      <c r="D159" s="4" t="s">
        <v>59</v>
      </c>
      <c r="E159" s="4" t="s">
        <v>205</v>
      </c>
      <c r="F159" s="4"/>
      <c r="G159" s="100">
        <f t="shared" ref="G159" si="98">G160+G161</f>
        <v>2295.5699999999997</v>
      </c>
      <c r="H159" s="113">
        <f t="shared" ref="H159:I159" si="99">H160+H161</f>
        <v>-771.58</v>
      </c>
      <c r="I159" s="113">
        <f t="shared" si="99"/>
        <v>1523.9899999999998</v>
      </c>
    </row>
    <row r="160" spans="1:9" ht="24" x14ac:dyDescent="0.2">
      <c r="A160" s="5" t="s">
        <v>47</v>
      </c>
      <c r="B160" s="4" t="s">
        <v>94</v>
      </c>
      <c r="C160" s="4" t="s">
        <v>15</v>
      </c>
      <c r="D160" s="4" t="s">
        <v>59</v>
      </c>
      <c r="E160" s="4" t="s">
        <v>205</v>
      </c>
      <c r="F160" s="4" t="s">
        <v>51</v>
      </c>
      <c r="G160" s="100">
        <f>445.22+100.45+30+40.2+900+10+96.6+91.65+21.08+199.8+50+8+43.02+70+61.2+40+58.5+396+245+50-1000</f>
        <v>1956.7199999999998</v>
      </c>
      <c r="H160" s="113">
        <f>-478.7-36+14</f>
        <v>-500.70000000000005</v>
      </c>
      <c r="I160" s="86">
        <f>G160+H160</f>
        <v>1456.0199999999998</v>
      </c>
    </row>
    <row r="161" spans="1:9" ht="24" x14ac:dyDescent="0.2">
      <c r="A161" s="5" t="s">
        <v>80</v>
      </c>
      <c r="B161" s="4" t="s">
        <v>94</v>
      </c>
      <c r="C161" s="4" t="s">
        <v>15</v>
      </c>
      <c r="D161" s="4" t="s">
        <v>59</v>
      </c>
      <c r="E161" s="4" t="s">
        <v>205</v>
      </c>
      <c r="F161" s="4" t="s">
        <v>94</v>
      </c>
      <c r="G161" s="100">
        <v>338.85</v>
      </c>
      <c r="H161" s="113">
        <v>-270.88</v>
      </c>
      <c r="I161" s="86">
        <f>G161+H161</f>
        <v>67.970000000000027</v>
      </c>
    </row>
    <row r="162" spans="1:9" ht="68.25" customHeight="1" x14ac:dyDescent="0.2">
      <c r="A162" s="10" t="s">
        <v>387</v>
      </c>
      <c r="B162" s="4" t="s">
        <v>94</v>
      </c>
      <c r="C162" s="4" t="s">
        <v>15</v>
      </c>
      <c r="D162" s="4" t="s">
        <v>59</v>
      </c>
      <c r="E162" s="4" t="s">
        <v>57</v>
      </c>
      <c r="F162" s="4"/>
      <c r="G162" s="101">
        <f>G163</f>
        <v>76.2</v>
      </c>
      <c r="H162" s="118">
        <f t="shared" ref="H162:I163" si="100">H163</f>
        <v>2.1</v>
      </c>
      <c r="I162" s="118">
        <f t="shared" si="100"/>
        <v>78.3</v>
      </c>
    </row>
    <row r="163" spans="1:9" ht="37.5" customHeight="1" x14ac:dyDescent="0.2">
      <c r="A163" s="10" t="s">
        <v>55</v>
      </c>
      <c r="B163" s="4" t="s">
        <v>94</v>
      </c>
      <c r="C163" s="4" t="s">
        <v>15</v>
      </c>
      <c r="D163" s="4" t="s">
        <v>59</v>
      </c>
      <c r="E163" s="4" t="s">
        <v>388</v>
      </c>
      <c r="F163" s="4"/>
      <c r="G163" s="101">
        <f>G164</f>
        <v>76.2</v>
      </c>
      <c r="H163" s="118">
        <f t="shared" si="100"/>
        <v>2.1</v>
      </c>
      <c r="I163" s="118">
        <f t="shared" si="100"/>
        <v>78.3</v>
      </c>
    </row>
    <row r="164" spans="1:9" ht="51" customHeight="1" x14ac:dyDescent="0.2">
      <c r="A164" s="10" t="s">
        <v>329</v>
      </c>
      <c r="B164" s="4" t="s">
        <v>94</v>
      </c>
      <c r="C164" s="4" t="s">
        <v>15</v>
      </c>
      <c r="D164" s="4" t="s">
        <v>59</v>
      </c>
      <c r="E164" s="4" t="s">
        <v>56</v>
      </c>
      <c r="F164" s="4"/>
      <c r="G164" s="101">
        <f t="shared" ref="G164:I164" si="101">G165</f>
        <v>76.2</v>
      </c>
      <c r="H164" s="118">
        <f t="shared" si="101"/>
        <v>2.1</v>
      </c>
      <c r="I164" s="118">
        <f t="shared" si="101"/>
        <v>78.3</v>
      </c>
    </row>
    <row r="165" spans="1:9" ht="60" customHeight="1" x14ac:dyDescent="0.2">
      <c r="A165" s="5" t="s">
        <v>38</v>
      </c>
      <c r="B165" s="4" t="s">
        <v>94</v>
      </c>
      <c r="C165" s="4" t="s">
        <v>15</v>
      </c>
      <c r="D165" s="4" t="s">
        <v>59</v>
      </c>
      <c r="E165" s="4" t="s">
        <v>56</v>
      </c>
      <c r="F165" s="4" t="s">
        <v>34</v>
      </c>
      <c r="G165" s="101">
        <v>76.2</v>
      </c>
      <c r="H165" s="118">
        <v>2.1</v>
      </c>
      <c r="I165" s="86">
        <f>G165+H165</f>
        <v>78.3</v>
      </c>
    </row>
    <row r="166" spans="1:9" ht="46.5" customHeight="1" x14ac:dyDescent="0.2">
      <c r="A166" s="5" t="s">
        <v>361</v>
      </c>
      <c r="B166" s="4" t="s">
        <v>94</v>
      </c>
      <c r="C166" s="4" t="s">
        <v>15</v>
      </c>
      <c r="D166" s="4" t="s">
        <v>59</v>
      </c>
      <c r="E166" s="4" t="s">
        <v>60</v>
      </c>
      <c r="F166" s="4"/>
      <c r="G166" s="101">
        <f>G167</f>
        <v>798</v>
      </c>
      <c r="H166" s="118">
        <f t="shared" ref="H166:I167" si="102">H167</f>
        <v>-11.4</v>
      </c>
      <c r="I166" s="118">
        <f t="shared" si="102"/>
        <v>786.6</v>
      </c>
    </row>
    <row r="167" spans="1:9" ht="36" customHeight="1" x14ac:dyDescent="0.2">
      <c r="A167" s="5" t="s">
        <v>389</v>
      </c>
      <c r="B167" s="4" t="s">
        <v>94</v>
      </c>
      <c r="C167" s="4" t="s">
        <v>15</v>
      </c>
      <c r="D167" s="4" t="s">
        <v>59</v>
      </c>
      <c r="E167" s="4" t="s">
        <v>391</v>
      </c>
      <c r="F167" s="4"/>
      <c r="G167" s="101">
        <f>G168</f>
        <v>798</v>
      </c>
      <c r="H167" s="118">
        <f t="shared" si="102"/>
        <v>-11.4</v>
      </c>
      <c r="I167" s="118">
        <f t="shared" si="102"/>
        <v>786.6</v>
      </c>
    </row>
    <row r="168" spans="1:9" ht="60" customHeight="1" x14ac:dyDescent="0.2">
      <c r="A168" s="5" t="s">
        <v>390</v>
      </c>
      <c r="B168" s="4" t="s">
        <v>94</v>
      </c>
      <c r="C168" s="4" t="s">
        <v>15</v>
      </c>
      <c r="D168" s="4" t="s">
        <v>59</v>
      </c>
      <c r="E168" s="4" t="s">
        <v>392</v>
      </c>
      <c r="F168" s="4"/>
      <c r="G168" s="101">
        <f t="shared" ref="G168" si="103">G169+G170</f>
        <v>798</v>
      </c>
      <c r="H168" s="118">
        <f t="shared" ref="H168:I168" si="104">H169+H170</f>
        <v>-11.4</v>
      </c>
      <c r="I168" s="118">
        <f t="shared" si="104"/>
        <v>786.6</v>
      </c>
    </row>
    <row r="169" spans="1:9" ht="60" customHeight="1" x14ac:dyDescent="0.2">
      <c r="A169" s="5" t="s">
        <v>38</v>
      </c>
      <c r="B169" s="4" t="s">
        <v>94</v>
      </c>
      <c r="C169" s="4" t="s">
        <v>15</v>
      </c>
      <c r="D169" s="4" t="s">
        <v>59</v>
      </c>
      <c r="E169" s="4" t="s">
        <v>392</v>
      </c>
      <c r="F169" s="4" t="s">
        <v>34</v>
      </c>
      <c r="G169" s="101">
        <v>624</v>
      </c>
      <c r="H169" s="118"/>
      <c r="I169" s="86">
        <f>G169+H169</f>
        <v>624</v>
      </c>
    </row>
    <row r="170" spans="1:9" ht="24" customHeight="1" x14ac:dyDescent="0.2">
      <c r="A170" s="5" t="s">
        <v>47</v>
      </c>
      <c r="B170" s="4" t="s">
        <v>94</v>
      </c>
      <c r="C170" s="4" t="s">
        <v>15</v>
      </c>
      <c r="D170" s="4" t="s">
        <v>59</v>
      </c>
      <c r="E170" s="4" t="s">
        <v>392</v>
      </c>
      <c r="F170" s="4" t="s">
        <v>51</v>
      </c>
      <c r="G170" s="101">
        <v>174</v>
      </c>
      <c r="H170" s="118">
        <v>-11.4</v>
      </c>
      <c r="I170" s="86">
        <f>G170+H170</f>
        <v>162.6</v>
      </c>
    </row>
    <row r="171" spans="1:9" ht="57" customHeight="1" x14ac:dyDescent="0.2">
      <c r="A171" s="5" t="s">
        <v>393</v>
      </c>
      <c r="B171" s="4" t="s">
        <v>94</v>
      </c>
      <c r="C171" s="4" t="s">
        <v>15</v>
      </c>
      <c r="D171" s="4" t="s">
        <v>59</v>
      </c>
      <c r="E171" s="4" t="s">
        <v>140</v>
      </c>
      <c r="F171" s="4"/>
      <c r="G171" s="101">
        <f>G172</f>
        <v>0.4</v>
      </c>
      <c r="H171" s="118">
        <f t="shared" ref="H171:I172" si="105">H172</f>
        <v>-0.1</v>
      </c>
      <c r="I171" s="118">
        <f t="shared" si="105"/>
        <v>0.30000000000000004</v>
      </c>
    </row>
    <row r="172" spans="1:9" ht="53.25" customHeight="1" x14ac:dyDescent="0.2">
      <c r="A172" s="5" t="s">
        <v>144</v>
      </c>
      <c r="B172" s="4" t="s">
        <v>94</v>
      </c>
      <c r="C172" s="4" t="s">
        <v>15</v>
      </c>
      <c r="D172" s="4" t="s">
        <v>59</v>
      </c>
      <c r="E172" s="4" t="s">
        <v>394</v>
      </c>
      <c r="F172" s="4"/>
      <c r="G172" s="101">
        <f>G173</f>
        <v>0.4</v>
      </c>
      <c r="H172" s="118">
        <f t="shared" si="105"/>
        <v>-0.1</v>
      </c>
      <c r="I172" s="118">
        <f t="shared" si="105"/>
        <v>0.30000000000000004</v>
      </c>
    </row>
    <row r="173" spans="1:9" ht="48" customHeight="1" x14ac:dyDescent="0.2">
      <c r="A173" s="5" t="s">
        <v>324</v>
      </c>
      <c r="B173" s="4" t="s">
        <v>94</v>
      </c>
      <c r="C173" s="4" t="s">
        <v>15</v>
      </c>
      <c r="D173" s="4" t="s">
        <v>59</v>
      </c>
      <c r="E173" s="4" t="s">
        <v>395</v>
      </c>
      <c r="F173" s="4"/>
      <c r="G173" s="101">
        <f t="shared" ref="G173:I173" si="106">G174</f>
        <v>0.4</v>
      </c>
      <c r="H173" s="118">
        <f t="shared" si="106"/>
        <v>-0.1</v>
      </c>
      <c r="I173" s="118">
        <f t="shared" si="106"/>
        <v>0.30000000000000004</v>
      </c>
    </row>
    <row r="174" spans="1:9" ht="24" customHeight="1" x14ac:dyDescent="0.2">
      <c r="A174" s="5" t="s">
        <v>47</v>
      </c>
      <c r="B174" s="4" t="s">
        <v>94</v>
      </c>
      <c r="C174" s="4" t="s">
        <v>15</v>
      </c>
      <c r="D174" s="4" t="s">
        <v>59</v>
      </c>
      <c r="E174" s="4" t="s">
        <v>395</v>
      </c>
      <c r="F174" s="4" t="s">
        <v>51</v>
      </c>
      <c r="G174" s="101">
        <v>0.4</v>
      </c>
      <c r="H174" s="118">
        <v>-0.1</v>
      </c>
      <c r="I174" s="86">
        <f>G174+H174</f>
        <v>0.30000000000000004</v>
      </c>
    </row>
    <row r="175" spans="1:9" ht="24" customHeight="1" x14ac:dyDescent="0.2">
      <c r="A175" s="5" t="s">
        <v>269</v>
      </c>
      <c r="B175" s="4" t="s">
        <v>94</v>
      </c>
      <c r="C175" s="4" t="s">
        <v>15</v>
      </c>
      <c r="D175" s="4" t="s">
        <v>36</v>
      </c>
      <c r="E175" s="4"/>
      <c r="F175" s="4"/>
      <c r="G175" s="101">
        <f>G176</f>
        <v>0</v>
      </c>
      <c r="H175" s="118">
        <f t="shared" ref="H175:I177" si="107">H176</f>
        <v>113.2</v>
      </c>
      <c r="I175" s="118">
        <f t="shared" si="107"/>
        <v>113.2</v>
      </c>
    </row>
    <row r="176" spans="1:9" ht="36" customHeight="1" x14ac:dyDescent="0.2">
      <c r="A176" s="5" t="s">
        <v>379</v>
      </c>
      <c r="B176" s="4" t="s">
        <v>94</v>
      </c>
      <c r="C176" s="4" t="s">
        <v>15</v>
      </c>
      <c r="D176" s="4" t="s">
        <v>36</v>
      </c>
      <c r="E176" s="4" t="s">
        <v>12</v>
      </c>
      <c r="F176" s="4"/>
      <c r="G176" s="97">
        <f>G177</f>
        <v>0</v>
      </c>
      <c r="H176" s="114">
        <f t="shared" si="107"/>
        <v>113.2</v>
      </c>
      <c r="I176" s="114">
        <f t="shared" si="107"/>
        <v>113.2</v>
      </c>
    </row>
    <row r="177" spans="1:9" ht="36" customHeight="1" x14ac:dyDescent="0.2">
      <c r="A177" s="5" t="s">
        <v>199</v>
      </c>
      <c r="B177" s="4" t="s">
        <v>94</v>
      </c>
      <c r="C177" s="4" t="s">
        <v>15</v>
      </c>
      <c r="D177" s="4" t="s">
        <v>36</v>
      </c>
      <c r="E177" s="4" t="s">
        <v>380</v>
      </c>
      <c r="F177" s="4"/>
      <c r="G177" s="97">
        <f>G178</f>
        <v>0</v>
      </c>
      <c r="H177" s="114">
        <f t="shared" si="107"/>
        <v>113.2</v>
      </c>
      <c r="I177" s="114">
        <f t="shared" si="107"/>
        <v>113.2</v>
      </c>
    </row>
    <row r="178" spans="1:9" ht="48" customHeight="1" x14ac:dyDescent="0.2">
      <c r="A178" s="5" t="s">
        <v>183</v>
      </c>
      <c r="B178" s="4" t="s">
        <v>94</v>
      </c>
      <c r="C178" s="4" t="s">
        <v>15</v>
      </c>
      <c r="D178" s="4" t="s">
        <v>36</v>
      </c>
      <c r="E178" s="4" t="s">
        <v>182</v>
      </c>
      <c r="F178" s="4"/>
      <c r="G178" s="97">
        <f>G179</f>
        <v>0</v>
      </c>
      <c r="H178" s="114">
        <f t="shared" ref="H178:I178" si="108">H179</f>
        <v>113.2</v>
      </c>
      <c r="I178" s="114">
        <f t="shared" si="108"/>
        <v>113.2</v>
      </c>
    </row>
    <row r="179" spans="1:9" ht="24" customHeight="1" x14ac:dyDescent="0.2">
      <c r="A179" s="5" t="s">
        <v>47</v>
      </c>
      <c r="B179" s="4" t="s">
        <v>94</v>
      </c>
      <c r="C179" s="4" t="s">
        <v>15</v>
      </c>
      <c r="D179" s="4" t="s">
        <v>36</v>
      </c>
      <c r="E179" s="4" t="s">
        <v>182</v>
      </c>
      <c r="F179" s="4" t="s">
        <v>51</v>
      </c>
      <c r="G179" s="97"/>
      <c r="H179" s="114">
        <v>113.2</v>
      </c>
      <c r="I179" s="86">
        <f>G179+H179</f>
        <v>113.2</v>
      </c>
    </row>
    <row r="180" spans="1:9" ht="24" customHeight="1" x14ac:dyDescent="0.2">
      <c r="A180" s="5" t="s">
        <v>204</v>
      </c>
      <c r="B180" s="4" t="s">
        <v>94</v>
      </c>
      <c r="C180" s="4" t="s">
        <v>15</v>
      </c>
      <c r="D180" s="4" t="s">
        <v>53</v>
      </c>
      <c r="E180" s="4"/>
      <c r="F180" s="4"/>
      <c r="G180" s="3">
        <f>G181</f>
        <v>585.17999999999995</v>
      </c>
      <c r="H180" s="86">
        <f t="shared" ref="H180:I180" si="109">H181</f>
        <v>274.62</v>
      </c>
      <c r="I180" s="86">
        <f t="shared" si="109"/>
        <v>859.8</v>
      </c>
    </row>
    <row r="181" spans="1:9" ht="36" customHeight="1" x14ac:dyDescent="0.2">
      <c r="A181" s="5" t="s">
        <v>198</v>
      </c>
      <c r="B181" s="4" t="s">
        <v>94</v>
      </c>
      <c r="C181" s="4" t="s">
        <v>15</v>
      </c>
      <c r="D181" s="4" t="s">
        <v>53</v>
      </c>
      <c r="E181" s="4" t="s">
        <v>197</v>
      </c>
      <c r="F181" s="4"/>
      <c r="G181" s="97">
        <f t="shared" ref="G181" si="110">G182+G184</f>
        <v>585.17999999999995</v>
      </c>
      <c r="H181" s="114">
        <f t="shared" ref="H181:I181" si="111">H182+H184</f>
        <v>274.62</v>
      </c>
      <c r="I181" s="114">
        <f t="shared" si="111"/>
        <v>859.8</v>
      </c>
    </row>
    <row r="182" spans="1:9" ht="36" customHeight="1" x14ac:dyDescent="0.2">
      <c r="A182" s="5" t="s">
        <v>196</v>
      </c>
      <c r="B182" s="4" t="s">
        <v>94</v>
      </c>
      <c r="C182" s="4" t="s">
        <v>15</v>
      </c>
      <c r="D182" s="4" t="s">
        <v>53</v>
      </c>
      <c r="E182" s="4" t="s">
        <v>195</v>
      </c>
      <c r="F182" s="4"/>
      <c r="G182" s="97">
        <f t="shared" ref="G182:I182" si="112">G183</f>
        <v>575.17999999999995</v>
      </c>
      <c r="H182" s="114">
        <f t="shared" si="112"/>
        <v>279.62</v>
      </c>
      <c r="I182" s="114">
        <f t="shared" si="112"/>
        <v>854.8</v>
      </c>
    </row>
    <row r="183" spans="1:9" ht="60" customHeight="1" x14ac:dyDescent="0.2">
      <c r="A183" s="5" t="s">
        <v>38</v>
      </c>
      <c r="B183" s="4" t="s">
        <v>94</v>
      </c>
      <c r="C183" s="4" t="s">
        <v>15</v>
      </c>
      <c r="D183" s="4" t="s">
        <v>53</v>
      </c>
      <c r="E183" s="4" t="s">
        <v>195</v>
      </c>
      <c r="F183" s="4" t="s">
        <v>34</v>
      </c>
      <c r="G183" s="97">
        <f t="shared" ref="G183" si="113">574.18+1</f>
        <v>575.17999999999995</v>
      </c>
      <c r="H183" s="114">
        <v>279.62</v>
      </c>
      <c r="I183" s="86">
        <f>G183+H183</f>
        <v>854.8</v>
      </c>
    </row>
    <row r="184" spans="1:9" ht="24" customHeight="1" x14ac:dyDescent="0.2">
      <c r="A184" s="5" t="s">
        <v>194</v>
      </c>
      <c r="B184" s="4" t="s">
        <v>94</v>
      </c>
      <c r="C184" s="4" t="s">
        <v>15</v>
      </c>
      <c r="D184" s="4" t="s">
        <v>53</v>
      </c>
      <c r="E184" s="4" t="s">
        <v>193</v>
      </c>
      <c r="F184" s="4"/>
      <c r="G184" s="97">
        <f t="shared" ref="G184:I184" si="114">G185</f>
        <v>10</v>
      </c>
      <c r="H184" s="114">
        <f t="shared" si="114"/>
        <v>-5</v>
      </c>
      <c r="I184" s="114">
        <f t="shared" si="114"/>
        <v>5</v>
      </c>
    </row>
    <row r="185" spans="1:9" ht="24" customHeight="1" x14ac:dyDescent="0.2">
      <c r="A185" s="5" t="s">
        <v>47</v>
      </c>
      <c r="B185" s="4" t="s">
        <v>94</v>
      </c>
      <c r="C185" s="4" t="s">
        <v>15</v>
      </c>
      <c r="D185" s="4" t="s">
        <v>53</v>
      </c>
      <c r="E185" s="4" t="s">
        <v>193</v>
      </c>
      <c r="F185" s="4" t="s">
        <v>51</v>
      </c>
      <c r="G185" s="97">
        <v>10</v>
      </c>
      <c r="H185" s="114">
        <v>-5</v>
      </c>
      <c r="I185" s="86">
        <f>G185+H185</f>
        <v>5</v>
      </c>
    </row>
    <row r="186" spans="1:9" ht="12.75" customHeight="1" x14ac:dyDescent="0.2">
      <c r="A186" s="5" t="s">
        <v>192</v>
      </c>
      <c r="B186" s="4" t="s">
        <v>94</v>
      </c>
      <c r="C186" s="4" t="s">
        <v>15</v>
      </c>
      <c r="D186" s="4" t="s">
        <v>88</v>
      </c>
      <c r="E186" s="4"/>
      <c r="F186" s="4"/>
      <c r="G186" s="97">
        <f>G187</f>
        <v>200</v>
      </c>
      <c r="H186" s="114">
        <f t="shared" ref="H186:I186" si="115">H187</f>
        <v>840</v>
      </c>
      <c r="I186" s="114">
        <f t="shared" si="115"/>
        <v>1040</v>
      </c>
    </row>
    <row r="187" spans="1:9" ht="24" customHeight="1" x14ac:dyDescent="0.2">
      <c r="A187" s="5" t="s">
        <v>191</v>
      </c>
      <c r="B187" s="4">
        <v>800</v>
      </c>
      <c r="C187" s="4" t="s">
        <v>15</v>
      </c>
      <c r="D187" s="4" t="s">
        <v>88</v>
      </c>
      <c r="E187" s="4" t="s">
        <v>190</v>
      </c>
      <c r="F187" s="4"/>
      <c r="G187" s="97">
        <f t="shared" ref="G187:I187" si="116">G188</f>
        <v>200</v>
      </c>
      <c r="H187" s="114">
        <f t="shared" si="116"/>
        <v>840</v>
      </c>
      <c r="I187" s="114">
        <f t="shared" si="116"/>
        <v>1040</v>
      </c>
    </row>
    <row r="188" spans="1:9" ht="24" customHeight="1" x14ac:dyDescent="0.2">
      <c r="A188" s="5" t="s">
        <v>47</v>
      </c>
      <c r="B188" s="4">
        <v>800</v>
      </c>
      <c r="C188" s="4" t="s">
        <v>15</v>
      </c>
      <c r="D188" s="4" t="s">
        <v>88</v>
      </c>
      <c r="E188" s="4" t="s">
        <v>190</v>
      </c>
      <c r="F188" s="4">
        <v>200</v>
      </c>
      <c r="G188" s="97">
        <v>200</v>
      </c>
      <c r="H188" s="114">
        <v>840</v>
      </c>
      <c r="I188" s="86">
        <f>G188+H188</f>
        <v>1040</v>
      </c>
    </row>
    <row r="189" spans="1:9" ht="12.75" customHeight="1" x14ac:dyDescent="0.2">
      <c r="A189" s="5" t="s">
        <v>188</v>
      </c>
      <c r="B189" s="4" t="s">
        <v>94</v>
      </c>
      <c r="C189" s="4" t="s">
        <v>15</v>
      </c>
      <c r="D189" s="4" t="s">
        <v>24</v>
      </c>
      <c r="E189" s="4"/>
      <c r="F189" s="4"/>
      <c r="G189" s="3">
        <f t="shared" ref="G189:I189" si="117">G190+G194+G199+G205+G211</f>
        <v>951.2</v>
      </c>
      <c r="H189" s="86">
        <f t="shared" si="117"/>
        <v>-48.8</v>
      </c>
      <c r="I189" s="86">
        <f t="shared" si="117"/>
        <v>902.4</v>
      </c>
    </row>
    <row r="190" spans="1:9" ht="63" customHeight="1" x14ac:dyDescent="0.2">
      <c r="A190" s="5" t="s">
        <v>397</v>
      </c>
      <c r="B190" s="4" t="s">
        <v>94</v>
      </c>
      <c r="C190" s="4" t="s">
        <v>15</v>
      </c>
      <c r="D190" s="4" t="s">
        <v>24</v>
      </c>
      <c r="E190" s="4" t="s">
        <v>31</v>
      </c>
      <c r="F190" s="4"/>
      <c r="G190" s="97">
        <f>G191</f>
        <v>0.1</v>
      </c>
      <c r="H190" s="114">
        <f t="shared" ref="H190:I190" si="118">H191</f>
        <v>0</v>
      </c>
      <c r="I190" s="114">
        <f t="shared" si="118"/>
        <v>0.1</v>
      </c>
    </row>
    <row r="191" spans="1:9" ht="63" customHeight="1" x14ac:dyDescent="0.2">
      <c r="A191" s="5" t="s">
        <v>398</v>
      </c>
      <c r="B191" s="4" t="s">
        <v>94</v>
      </c>
      <c r="C191" s="4" t="s">
        <v>15</v>
      </c>
      <c r="D191" s="4" t="s">
        <v>24</v>
      </c>
      <c r="E191" s="4" t="s">
        <v>399</v>
      </c>
      <c r="F191" s="4"/>
      <c r="G191" s="97">
        <f>G192</f>
        <v>0.1</v>
      </c>
      <c r="H191" s="114">
        <f t="shared" ref="H191:I191" si="119">H192</f>
        <v>0</v>
      </c>
      <c r="I191" s="114">
        <f t="shared" si="119"/>
        <v>0.1</v>
      </c>
    </row>
    <row r="192" spans="1:9" ht="36" customHeight="1" x14ac:dyDescent="0.2">
      <c r="A192" s="5" t="s">
        <v>187</v>
      </c>
      <c r="B192" s="4" t="s">
        <v>94</v>
      </c>
      <c r="C192" s="4" t="s">
        <v>15</v>
      </c>
      <c r="D192" s="4" t="s">
        <v>24</v>
      </c>
      <c r="E192" s="4" t="s">
        <v>186</v>
      </c>
      <c r="F192" s="4"/>
      <c r="G192" s="97">
        <f t="shared" ref="G192:I192" si="120">G193</f>
        <v>0.1</v>
      </c>
      <c r="H192" s="114">
        <f t="shared" si="120"/>
        <v>0</v>
      </c>
      <c r="I192" s="114">
        <f t="shared" si="120"/>
        <v>0.1</v>
      </c>
    </row>
    <row r="193" spans="1:9" ht="24" customHeight="1" x14ac:dyDescent="0.2">
      <c r="A193" s="5" t="s">
        <v>47</v>
      </c>
      <c r="B193" s="4" t="s">
        <v>94</v>
      </c>
      <c r="C193" s="4" t="s">
        <v>15</v>
      </c>
      <c r="D193" s="4" t="s">
        <v>24</v>
      </c>
      <c r="E193" s="4" t="s">
        <v>186</v>
      </c>
      <c r="F193" s="4">
        <v>200</v>
      </c>
      <c r="G193" s="97">
        <v>0.1</v>
      </c>
      <c r="H193" s="114"/>
      <c r="I193" s="86">
        <f>G193+H193</f>
        <v>0.1</v>
      </c>
    </row>
    <row r="194" spans="1:9" ht="48" customHeight="1" x14ac:dyDescent="0.2">
      <c r="A194" s="5" t="s">
        <v>400</v>
      </c>
      <c r="B194" s="4" t="s">
        <v>94</v>
      </c>
      <c r="C194" s="4" t="s">
        <v>15</v>
      </c>
      <c r="D194" s="4" t="s">
        <v>24</v>
      </c>
      <c r="E194" s="4" t="s">
        <v>41</v>
      </c>
      <c r="F194" s="4"/>
      <c r="G194" s="97">
        <f>G195</f>
        <v>657.5</v>
      </c>
      <c r="H194" s="114">
        <f t="shared" ref="H194:I195" si="121">H195</f>
        <v>-28.7</v>
      </c>
      <c r="I194" s="114">
        <f t="shared" si="121"/>
        <v>628.79999999999995</v>
      </c>
    </row>
    <row r="195" spans="1:9" ht="50.25" customHeight="1" x14ac:dyDescent="0.2">
      <c r="A195" s="5" t="s">
        <v>506</v>
      </c>
      <c r="B195" s="4" t="s">
        <v>94</v>
      </c>
      <c r="C195" s="4" t="s">
        <v>15</v>
      </c>
      <c r="D195" s="4" t="s">
        <v>24</v>
      </c>
      <c r="E195" s="4" t="s">
        <v>401</v>
      </c>
      <c r="F195" s="4"/>
      <c r="G195" s="97">
        <f>G196</f>
        <v>657.5</v>
      </c>
      <c r="H195" s="114">
        <f t="shared" si="121"/>
        <v>-28.7</v>
      </c>
      <c r="I195" s="114">
        <f t="shared" si="121"/>
        <v>628.79999999999995</v>
      </c>
    </row>
    <row r="196" spans="1:9" ht="48" customHeight="1" x14ac:dyDescent="0.2">
      <c r="A196" s="5" t="s">
        <v>185</v>
      </c>
      <c r="B196" s="4" t="s">
        <v>94</v>
      </c>
      <c r="C196" s="4" t="s">
        <v>15</v>
      </c>
      <c r="D196" s="4" t="s">
        <v>24</v>
      </c>
      <c r="E196" s="4" t="s">
        <v>184</v>
      </c>
      <c r="F196" s="4"/>
      <c r="G196" s="97">
        <f>G197+G198</f>
        <v>657.5</v>
      </c>
      <c r="H196" s="114">
        <f t="shared" ref="H196:I196" si="122">H197+H198</f>
        <v>-28.7</v>
      </c>
      <c r="I196" s="114">
        <f t="shared" si="122"/>
        <v>628.79999999999995</v>
      </c>
    </row>
    <row r="197" spans="1:9" ht="24" customHeight="1" x14ac:dyDescent="0.2">
      <c r="A197" s="5" t="s">
        <v>312</v>
      </c>
      <c r="B197" s="4" t="s">
        <v>94</v>
      </c>
      <c r="C197" s="4" t="s">
        <v>15</v>
      </c>
      <c r="D197" s="4" t="s">
        <v>24</v>
      </c>
      <c r="E197" s="4" t="s">
        <v>184</v>
      </c>
      <c r="F197" s="4" t="s">
        <v>34</v>
      </c>
      <c r="G197" s="97">
        <f>419+131+6</f>
        <v>556</v>
      </c>
      <c r="H197" s="114">
        <v>-28.7</v>
      </c>
      <c r="I197" s="86">
        <f>G197+H197</f>
        <v>527.29999999999995</v>
      </c>
    </row>
    <row r="198" spans="1:9" ht="24" customHeight="1" x14ac:dyDescent="0.2">
      <c r="A198" s="5" t="s">
        <v>47</v>
      </c>
      <c r="B198" s="4" t="s">
        <v>94</v>
      </c>
      <c r="C198" s="4" t="s">
        <v>15</v>
      </c>
      <c r="D198" s="4" t="s">
        <v>24</v>
      </c>
      <c r="E198" s="4" t="s">
        <v>184</v>
      </c>
      <c r="F198" s="4" t="s">
        <v>51</v>
      </c>
      <c r="G198" s="97">
        <v>101.5</v>
      </c>
      <c r="H198" s="114"/>
      <c r="I198" s="86">
        <f>G198+H198</f>
        <v>101.5</v>
      </c>
    </row>
    <row r="199" spans="1:9" ht="59.25" customHeight="1" x14ac:dyDescent="0.2">
      <c r="A199" s="5" t="s">
        <v>379</v>
      </c>
      <c r="B199" s="4" t="s">
        <v>94</v>
      </c>
      <c r="C199" s="4" t="s">
        <v>15</v>
      </c>
      <c r="D199" s="4" t="s">
        <v>24</v>
      </c>
      <c r="E199" s="4" t="s">
        <v>12</v>
      </c>
      <c r="F199" s="4"/>
      <c r="G199" s="97">
        <f>G200</f>
        <v>237.60000000000002</v>
      </c>
      <c r="H199" s="114">
        <f t="shared" ref="H199:I199" si="123">H200</f>
        <v>-0.1</v>
      </c>
      <c r="I199" s="114">
        <f t="shared" si="123"/>
        <v>237.5</v>
      </c>
    </row>
    <row r="200" spans="1:9" ht="59.25" customHeight="1" x14ac:dyDescent="0.2">
      <c r="A200" s="5" t="s">
        <v>199</v>
      </c>
      <c r="B200" s="4" t="s">
        <v>94</v>
      </c>
      <c r="C200" s="4" t="s">
        <v>15</v>
      </c>
      <c r="D200" s="4" t="s">
        <v>24</v>
      </c>
      <c r="E200" s="4" t="s">
        <v>380</v>
      </c>
      <c r="F200" s="4"/>
      <c r="G200" s="97">
        <f>G201+G203</f>
        <v>237.60000000000002</v>
      </c>
      <c r="H200" s="114">
        <f t="shared" ref="H200:I200" si="124">H201+H203</f>
        <v>-0.1</v>
      </c>
      <c r="I200" s="114">
        <f t="shared" si="124"/>
        <v>237.5</v>
      </c>
    </row>
    <row r="201" spans="1:9" ht="36" customHeight="1" x14ac:dyDescent="0.2">
      <c r="A201" s="5" t="s">
        <v>317</v>
      </c>
      <c r="B201" s="4" t="s">
        <v>94</v>
      </c>
      <c r="C201" s="4" t="s">
        <v>15</v>
      </c>
      <c r="D201" s="4" t="s">
        <v>24</v>
      </c>
      <c r="E201" s="4" t="s">
        <v>181</v>
      </c>
      <c r="F201" s="4"/>
      <c r="G201" s="97">
        <f t="shared" ref="G201:I201" si="125">G202</f>
        <v>51.7</v>
      </c>
      <c r="H201" s="114">
        <f t="shared" si="125"/>
        <v>-0.1</v>
      </c>
      <c r="I201" s="114">
        <f t="shared" si="125"/>
        <v>51.6</v>
      </c>
    </row>
    <row r="202" spans="1:9" ht="24" customHeight="1" x14ac:dyDescent="0.2">
      <c r="A202" s="5" t="s">
        <v>47</v>
      </c>
      <c r="B202" s="4" t="s">
        <v>94</v>
      </c>
      <c r="C202" s="4" t="s">
        <v>15</v>
      </c>
      <c r="D202" s="4" t="s">
        <v>24</v>
      </c>
      <c r="E202" s="4" t="s">
        <v>181</v>
      </c>
      <c r="F202" s="4" t="s">
        <v>51</v>
      </c>
      <c r="G202" s="97">
        <v>51.7</v>
      </c>
      <c r="H202" s="114">
        <v>-0.1</v>
      </c>
      <c r="I202" s="86">
        <f>G202+H202</f>
        <v>51.6</v>
      </c>
    </row>
    <row r="203" spans="1:9" ht="60" customHeight="1" x14ac:dyDescent="0.2">
      <c r="A203" s="5" t="s">
        <v>318</v>
      </c>
      <c r="B203" s="4" t="s">
        <v>94</v>
      </c>
      <c r="C203" s="4" t="s">
        <v>15</v>
      </c>
      <c r="D203" s="4" t="s">
        <v>24</v>
      </c>
      <c r="E203" s="4" t="s">
        <v>180</v>
      </c>
      <c r="F203" s="4"/>
      <c r="G203" s="97">
        <f t="shared" ref="G203:I203" si="126">G204</f>
        <v>185.9</v>
      </c>
      <c r="H203" s="114">
        <f t="shared" si="126"/>
        <v>0</v>
      </c>
      <c r="I203" s="114">
        <f t="shared" si="126"/>
        <v>185.9</v>
      </c>
    </row>
    <row r="204" spans="1:9" ht="60" customHeight="1" x14ac:dyDescent="0.2">
      <c r="A204" s="5" t="s">
        <v>38</v>
      </c>
      <c r="B204" s="4" t="s">
        <v>94</v>
      </c>
      <c r="C204" s="4" t="s">
        <v>15</v>
      </c>
      <c r="D204" s="4" t="s">
        <v>24</v>
      </c>
      <c r="E204" s="4" t="s">
        <v>180</v>
      </c>
      <c r="F204" s="4" t="s">
        <v>34</v>
      </c>
      <c r="G204" s="97">
        <v>185.9</v>
      </c>
      <c r="H204" s="114"/>
      <c r="I204" s="86">
        <f>G204+H204</f>
        <v>185.9</v>
      </c>
    </row>
    <row r="205" spans="1:9" ht="59.25" customHeight="1" x14ac:dyDescent="0.2">
      <c r="A205" s="5" t="s">
        <v>402</v>
      </c>
      <c r="B205" s="4" t="s">
        <v>94</v>
      </c>
      <c r="C205" s="4" t="s">
        <v>15</v>
      </c>
      <c r="D205" s="4" t="s">
        <v>24</v>
      </c>
      <c r="E205" s="4" t="s">
        <v>146</v>
      </c>
      <c r="F205" s="4"/>
      <c r="G205" s="95">
        <f>G206</f>
        <v>20</v>
      </c>
      <c r="H205" s="115">
        <f t="shared" ref="H205:I206" si="127">H206</f>
        <v>-20</v>
      </c>
      <c r="I205" s="115">
        <f t="shared" si="127"/>
        <v>0</v>
      </c>
    </row>
    <row r="206" spans="1:9" ht="48" customHeight="1" x14ac:dyDescent="0.2">
      <c r="A206" s="5" t="s">
        <v>404</v>
      </c>
      <c r="B206" s="4" t="s">
        <v>94</v>
      </c>
      <c r="C206" s="4" t="s">
        <v>15</v>
      </c>
      <c r="D206" s="4" t="s">
        <v>24</v>
      </c>
      <c r="E206" s="4" t="s">
        <v>405</v>
      </c>
      <c r="F206" s="4"/>
      <c r="G206" s="95">
        <f>G207</f>
        <v>20</v>
      </c>
      <c r="H206" s="115">
        <f t="shared" si="127"/>
        <v>-20</v>
      </c>
      <c r="I206" s="115">
        <f t="shared" si="127"/>
        <v>0</v>
      </c>
    </row>
    <row r="207" spans="1:9" ht="36" customHeight="1" x14ac:dyDescent="0.2">
      <c r="A207" s="5" t="s">
        <v>323</v>
      </c>
      <c r="B207" s="4" t="s">
        <v>94</v>
      </c>
      <c r="C207" s="4" t="s">
        <v>15</v>
      </c>
      <c r="D207" s="4" t="s">
        <v>24</v>
      </c>
      <c r="E207" s="4" t="s">
        <v>166</v>
      </c>
      <c r="F207" s="4"/>
      <c r="G207" s="95">
        <f t="shared" ref="G207" si="128">G208+G209</f>
        <v>20</v>
      </c>
      <c r="H207" s="115">
        <f t="shared" ref="H207:I207" si="129">H208+H209</f>
        <v>-20</v>
      </c>
      <c r="I207" s="115">
        <f t="shared" si="129"/>
        <v>0</v>
      </c>
    </row>
    <row r="208" spans="1:9" ht="24" customHeight="1" x14ac:dyDescent="0.2">
      <c r="A208" s="5" t="s">
        <v>47</v>
      </c>
      <c r="B208" s="4" t="s">
        <v>94</v>
      </c>
      <c r="C208" s="4" t="s">
        <v>15</v>
      </c>
      <c r="D208" s="4" t="s">
        <v>24</v>
      </c>
      <c r="E208" s="4" t="s">
        <v>166</v>
      </c>
      <c r="F208" s="4">
        <v>200</v>
      </c>
      <c r="G208" s="95"/>
      <c r="H208" s="115"/>
      <c r="I208" s="86">
        <f>G208+H208</f>
        <v>0</v>
      </c>
    </row>
    <row r="209" spans="1:9" ht="12.75" customHeight="1" x14ac:dyDescent="0.2">
      <c r="A209" s="5" t="s">
        <v>45</v>
      </c>
      <c r="B209" s="4" t="s">
        <v>94</v>
      </c>
      <c r="C209" s="4" t="s">
        <v>15</v>
      </c>
      <c r="D209" s="4" t="s">
        <v>24</v>
      </c>
      <c r="E209" s="4" t="s">
        <v>166</v>
      </c>
      <c r="F209" s="4" t="s">
        <v>43</v>
      </c>
      <c r="G209" s="95">
        <v>20</v>
      </c>
      <c r="H209" s="115">
        <v>-20</v>
      </c>
      <c r="I209" s="86">
        <f>G209+H209</f>
        <v>0</v>
      </c>
    </row>
    <row r="210" spans="1:9" ht="36" customHeight="1" x14ac:dyDescent="0.2">
      <c r="A210" s="5" t="s">
        <v>339</v>
      </c>
      <c r="B210" s="4" t="s">
        <v>94</v>
      </c>
      <c r="C210" s="4" t="s">
        <v>15</v>
      </c>
      <c r="D210" s="4" t="s">
        <v>24</v>
      </c>
      <c r="E210" s="4" t="s">
        <v>336</v>
      </c>
      <c r="F210" s="4"/>
      <c r="G210" s="95">
        <f t="shared" ref="G210:I213" si="130">G211</f>
        <v>36</v>
      </c>
      <c r="H210" s="115">
        <f t="shared" si="130"/>
        <v>0</v>
      </c>
      <c r="I210" s="115">
        <f t="shared" si="130"/>
        <v>36</v>
      </c>
    </row>
    <row r="211" spans="1:9" ht="57" customHeight="1" x14ac:dyDescent="0.2">
      <c r="A211" s="5" t="s">
        <v>406</v>
      </c>
      <c r="B211" s="4" t="s">
        <v>94</v>
      </c>
      <c r="C211" s="4" t="s">
        <v>15</v>
      </c>
      <c r="D211" s="4" t="s">
        <v>24</v>
      </c>
      <c r="E211" s="4" t="s">
        <v>337</v>
      </c>
      <c r="F211" s="4"/>
      <c r="G211" s="95">
        <f>G212</f>
        <v>36</v>
      </c>
      <c r="H211" s="115">
        <f t="shared" si="130"/>
        <v>0</v>
      </c>
      <c r="I211" s="115">
        <f t="shared" si="130"/>
        <v>36</v>
      </c>
    </row>
    <row r="212" spans="1:9" ht="36" customHeight="1" x14ac:dyDescent="0.2">
      <c r="A212" s="5" t="s">
        <v>340</v>
      </c>
      <c r="B212" s="4" t="s">
        <v>94</v>
      </c>
      <c r="C212" s="4" t="s">
        <v>15</v>
      </c>
      <c r="D212" s="4" t="s">
        <v>24</v>
      </c>
      <c r="E212" s="4" t="s">
        <v>407</v>
      </c>
      <c r="F212" s="4"/>
      <c r="G212" s="95">
        <f>G213</f>
        <v>36</v>
      </c>
      <c r="H212" s="115">
        <f t="shared" si="130"/>
        <v>0</v>
      </c>
      <c r="I212" s="115">
        <f t="shared" si="130"/>
        <v>36</v>
      </c>
    </row>
    <row r="213" spans="1:9" ht="36" customHeight="1" x14ac:dyDescent="0.2">
      <c r="A213" s="5" t="s">
        <v>408</v>
      </c>
      <c r="B213" s="4" t="s">
        <v>94</v>
      </c>
      <c r="C213" s="4" t="s">
        <v>15</v>
      </c>
      <c r="D213" s="4" t="s">
        <v>24</v>
      </c>
      <c r="E213" s="4" t="s">
        <v>338</v>
      </c>
      <c r="F213" s="4"/>
      <c r="G213" s="95">
        <f>G214</f>
        <v>36</v>
      </c>
      <c r="H213" s="115">
        <f t="shared" si="130"/>
        <v>0</v>
      </c>
      <c r="I213" s="115">
        <f t="shared" si="130"/>
        <v>36</v>
      </c>
    </row>
    <row r="214" spans="1:9" ht="24" customHeight="1" x14ac:dyDescent="0.2">
      <c r="A214" s="5" t="s">
        <v>47</v>
      </c>
      <c r="B214" s="4" t="s">
        <v>94</v>
      </c>
      <c r="C214" s="4" t="s">
        <v>15</v>
      </c>
      <c r="D214" s="4" t="s">
        <v>24</v>
      </c>
      <c r="E214" s="4" t="s">
        <v>338</v>
      </c>
      <c r="F214" s="4" t="s">
        <v>51</v>
      </c>
      <c r="G214" s="95">
        <v>36</v>
      </c>
      <c r="H214" s="115"/>
      <c r="I214" s="86">
        <f>G214+H214</f>
        <v>36</v>
      </c>
    </row>
    <row r="215" spans="1:9" ht="24" customHeight="1" x14ac:dyDescent="0.2">
      <c r="A215" s="5" t="s">
        <v>176</v>
      </c>
      <c r="B215" s="4" t="s">
        <v>94</v>
      </c>
      <c r="C215" s="4" t="s">
        <v>6</v>
      </c>
      <c r="D215" s="4"/>
      <c r="E215" s="4"/>
      <c r="F215" s="4"/>
      <c r="G215" s="100">
        <f>G216+G227</f>
        <v>2063.71</v>
      </c>
      <c r="H215" s="113">
        <f t="shared" ref="H215:I215" si="131">H216+H227</f>
        <v>882.83999999999992</v>
      </c>
      <c r="I215" s="113">
        <f t="shared" si="131"/>
        <v>2946.5499999999997</v>
      </c>
    </row>
    <row r="216" spans="1:9" ht="36" customHeight="1" x14ac:dyDescent="0.2">
      <c r="A216" s="5" t="s">
        <v>175</v>
      </c>
      <c r="B216" s="4" t="s">
        <v>94</v>
      </c>
      <c r="C216" s="4" t="s">
        <v>6</v>
      </c>
      <c r="D216" s="4" t="s">
        <v>73</v>
      </c>
      <c r="E216" s="4"/>
      <c r="F216" s="4"/>
      <c r="G216" s="3">
        <f>G217+G224</f>
        <v>1945.71</v>
      </c>
      <c r="H216" s="86">
        <f t="shared" ref="H216:I216" si="132">H217+H224</f>
        <v>960.83999999999992</v>
      </c>
      <c r="I216" s="86">
        <f t="shared" si="132"/>
        <v>2906.5499999999997</v>
      </c>
    </row>
    <row r="217" spans="1:9" ht="79.5" customHeight="1" x14ac:dyDescent="0.2">
      <c r="A217" s="5" t="s">
        <v>515</v>
      </c>
      <c r="B217" s="4" t="s">
        <v>94</v>
      </c>
      <c r="C217" s="4" t="s">
        <v>6</v>
      </c>
      <c r="D217" s="4" t="s">
        <v>73</v>
      </c>
      <c r="E217" s="4" t="s">
        <v>320</v>
      </c>
      <c r="F217" s="4"/>
      <c r="G217" s="95">
        <f>G218</f>
        <v>1945.71</v>
      </c>
      <c r="H217" s="115">
        <f t="shared" ref="H217" si="133">H218</f>
        <v>460.84</v>
      </c>
      <c r="I217" s="115">
        <f>I218</f>
        <v>2406.5499999999997</v>
      </c>
    </row>
    <row r="218" spans="1:9" ht="38.25" customHeight="1" x14ac:dyDescent="0.2">
      <c r="A218" s="5" t="s">
        <v>516</v>
      </c>
      <c r="B218" s="4" t="s">
        <v>94</v>
      </c>
      <c r="C218" s="4" t="s">
        <v>6</v>
      </c>
      <c r="D218" s="4" t="s">
        <v>73</v>
      </c>
      <c r="E218" s="4" t="s">
        <v>174</v>
      </c>
      <c r="F218" s="4"/>
      <c r="G218" s="95">
        <f>G219+G221</f>
        <v>1945.71</v>
      </c>
      <c r="H218" s="115">
        <f t="shared" ref="H218:I218" si="134">H219+H221</f>
        <v>460.84</v>
      </c>
      <c r="I218" s="115">
        <f t="shared" si="134"/>
        <v>2406.5499999999997</v>
      </c>
    </row>
    <row r="219" spans="1:9" ht="36" customHeight="1" x14ac:dyDescent="0.2">
      <c r="A219" s="5" t="s">
        <v>301</v>
      </c>
      <c r="B219" s="4" t="s">
        <v>94</v>
      </c>
      <c r="C219" s="4" t="s">
        <v>6</v>
      </c>
      <c r="D219" s="4" t="s">
        <v>73</v>
      </c>
      <c r="E219" s="4" t="s">
        <v>173</v>
      </c>
      <c r="F219" s="4"/>
      <c r="G219" s="95">
        <f>G220</f>
        <v>1909.71</v>
      </c>
      <c r="H219" s="115">
        <f t="shared" ref="H219" si="135">H220</f>
        <v>419.64</v>
      </c>
      <c r="I219" s="115">
        <f>I220</f>
        <v>2329.35</v>
      </c>
    </row>
    <row r="220" spans="1:9" ht="60" customHeight="1" x14ac:dyDescent="0.2">
      <c r="A220" s="5" t="s">
        <v>38</v>
      </c>
      <c r="B220" s="4" t="s">
        <v>94</v>
      </c>
      <c r="C220" s="4" t="s">
        <v>6</v>
      </c>
      <c r="D220" s="4" t="s">
        <v>73</v>
      </c>
      <c r="E220" s="4" t="s">
        <v>173</v>
      </c>
      <c r="F220" s="4">
        <v>100</v>
      </c>
      <c r="G220" s="95">
        <v>1909.71</v>
      </c>
      <c r="H220" s="115">
        <f>919.64-500</f>
        <v>419.64</v>
      </c>
      <c r="I220" s="86">
        <f>G220+H220</f>
        <v>2329.35</v>
      </c>
    </row>
    <row r="221" spans="1:9" ht="24" customHeight="1" x14ac:dyDescent="0.2">
      <c r="A221" s="5" t="s">
        <v>302</v>
      </c>
      <c r="B221" s="4" t="s">
        <v>94</v>
      </c>
      <c r="C221" s="4" t="s">
        <v>6</v>
      </c>
      <c r="D221" s="4" t="s">
        <v>73</v>
      </c>
      <c r="E221" s="4" t="s">
        <v>172</v>
      </c>
      <c r="F221" s="4"/>
      <c r="G221" s="95">
        <f>G222+G223</f>
        <v>36</v>
      </c>
      <c r="H221" s="115">
        <f t="shared" ref="H221:I221" si="136">H222+H223</f>
        <v>41.2</v>
      </c>
      <c r="I221" s="115">
        <f t="shared" si="136"/>
        <v>77.2</v>
      </c>
    </row>
    <row r="222" spans="1:9" ht="24" customHeight="1" x14ac:dyDescent="0.2">
      <c r="A222" s="5" t="s">
        <v>47</v>
      </c>
      <c r="B222" s="4" t="s">
        <v>94</v>
      </c>
      <c r="C222" s="4" t="s">
        <v>6</v>
      </c>
      <c r="D222" s="4" t="s">
        <v>73</v>
      </c>
      <c r="E222" s="4" t="s">
        <v>172</v>
      </c>
      <c r="F222" s="4" t="s">
        <v>51</v>
      </c>
      <c r="G222" s="95">
        <v>36</v>
      </c>
      <c r="H222" s="115">
        <v>40.200000000000003</v>
      </c>
      <c r="I222" s="86">
        <f>G222+H222</f>
        <v>76.2</v>
      </c>
    </row>
    <row r="223" spans="1:9" ht="24" customHeight="1" x14ac:dyDescent="0.2">
      <c r="A223" s="5" t="s">
        <v>80</v>
      </c>
      <c r="B223" s="4" t="s">
        <v>94</v>
      </c>
      <c r="C223" s="4" t="s">
        <v>6</v>
      </c>
      <c r="D223" s="4" t="s">
        <v>73</v>
      </c>
      <c r="E223" s="4" t="s">
        <v>172</v>
      </c>
      <c r="F223" s="4" t="s">
        <v>94</v>
      </c>
      <c r="G223" s="95"/>
      <c r="H223" s="115">
        <v>1</v>
      </c>
      <c r="I223" s="86">
        <f>G223+H223</f>
        <v>1</v>
      </c>
    </row>
    <row r="224" spans="1:9" ht="24" customHeight="1" x14ac:dyDescent="0.2">
      <c r="A224" s="5" t="s">
        <v>402</v>
      </c>
      <c r="B224" s="4" t="s">
        <v>94</v>
      </c>
      <c r="C224" s="4" t="s">
        <v>6</v>
      </c>
      <c r="D224" s="4" t="s">
        <v>73</v>
      </c>
      <c r="E224" s="4" t="s">
        <v>146</v>
      </c>
      <c r="F224" s="4"/>
      <c r="G224" s="95">
        <f>G225</f>
        <v>0</v>
      </c>
      <c r="H224" s="115">
        <f t="shared" ref="H224:I225" si="137">H225</f>
        <v>500</v>
      </c>
      <c r="I224" s="115">
        <f t="shared" si="137"/>
        <v>500</v>
      </c>
    </row>
    <row r="225" spans="1:9" ht="72" customHeight="1" x14ac:dyDescent="0.2">
      <c r="A225" s="5" t="s">
        <v>171</v>
      </c>
      <c r="B225" s="4" t="s">
        <v>94</v>
      </c>
      <c r="C225" s="4" t="s">
        <v>6</v>
      </c>
      <c r="D225" s="4" t="s">
        <v>73</v>
      </c>
      <c r="E225" s="4" t="s">
        <v>410</v>
      </c>
      <c r="F225" s="4"/>
      <c r="G225" s="95">
        <f>G226</f>
        <v>0</v>
      </c>
      <c r="H225" s="115">
        <f t="shared" si="137"/>
        <v>500</v>
      </c>
      <c r="I225" s="115">
        <f t="shared" si="137"/>
        <v>500</v>
      </c>
    </row>
    <row r="226" spans="1:9" ht="24" customHeight="1" x14ac:dyDescent="0.2">
      <c r="A226" s="5" t="s">
        <v>47</v>
      </c>
      <c r="B226" s="4" t="s">
        <v>94</v>
      </c>
      <c r="C226" s="4" t="s">
        <v>6</v>
      </c>
      <c r="D226" s="4" t="s">
        <v>73</v>
      </c>
      <c r="E226" s="4" t="s">
        <v>410</v>
      </c>
      <c r="F226" s="4" t="s">
        <v>51</v>
      </c>
      <c r="G226" s="95"/>
      <c r="H226" s="115">
        <v>500</v>
      </c>
      <c r="I226" s="86">
        <f>G226+H226</f>
        <v>500</v>
      </c>
    </row>
    <row r="227" spans="1:9" ht="24" customHeight="1" x14ac:dyDescent="0.2">
      <c r="A227" s="5" t="s">
        <v>170</v>
      </c>
      <c r="B227" s="4" t="s">
        <v>94</v>
      </c>
      <c r="C227" s="4" t="s">
        <v>6</v>
      </c>
      <c r="D227" s="4" t="s">
        <v>7</v>
      </c>
      <c r="E227" s="4"/>
      <c r="F227" s="4"/>
      <c r="G227" s="100">
        <f>G228</f>
        <v>118</v>
      </c>
      <c r="H227" s="113">
        <f t="shared" ref="H227:I227" si="138">H228</f>
        <v>-78</v>
      </c>
      <c r="I227" s="113">
        <f t="shared" si="138"/>
        <v>40</v>
      </c>
    </row>
    <row r="228" spans="1:9" ht="24" customHeight="1" x14ac:dyDescent="0.2">
      <c r="A228" s="5" t="s">
        <v>402</v>
      </c>
      <c r="B228" s="4" t="s">
        <v>94</v>
      </c>
      <c r="C228" s="4" t="s">
        <v>6</v>
      </c>
      <c r="D228" s="4">
        <v>14</v>
      </c>
      <c r="E228" s="4" t="s">
        <v>146</v>
      </c>
      <c r="F228" s="4"/>
      <c r="G228" s="95">
        <f>G229+G232</f>
        <v>118</v>
      </c>
      <c r="H228" s="115">
        <f t="shared" ref="H228:I228" si="139">H229+H232</f>
        <v>-78</v>
      </c>
      <c r="I228" s="115">
        <f t="shared" si="139"/>
        <v>40</v>
      </c>
    </row>
    <row r="229" spans="1:9" ht="60" customHeight="1" x14ac:dyDescent="0.2">
      <c r="A229" s="5" t="s">
        <v>169</v>
      </c>
      <c r="B229" s="4" t="s">
        <v>94</v>
      </c>
      <c r="C229" s="4" t="s">
        <v>6</v>
      </c>
      <c r="D229" s="4" t="s">
        <v>7</v>
      </c>
      <c r="E229" s="4" t="s">
        <v>405</v>
      </c>
      <c r="F229" s="4"/>
      <c r="G229" s="95">
        <f>G230</f>
        <v>0</v>
      </c>
      <c r="H229" s="115">
        <f t="shared" ref="H229:I230" si="140">H230</f>
        <v>15</v>
      </c>
      <c r="I229" s="115">
        <f t="shared" si="140"/>
        <v>15</v>
      </c>
    </row>
    <row r="230" spans="1:9" ht="24" x14ac:dyDescent="0.2">
      <c r="A230" s="5" t="s">
        <v>411</v>
      </c>
      <c r="B230" s="4" t="s">
        <v>94</v>
      </c>
      <c r="C230" s="4" t="s">
        <v>6</v>
      </c>
      <c r="D230" s="4" t="s">
        <v>7</v>
      </c>
      <c r="E230" s="4" t="s">
        <v>168</v>
      </c>
      <c r="F230" s="4"/>
      <c r="G230" s="95">
        <f>G231</f>
        <v>0</v>
      </c>
      <c r="H230" s="115">
        <f t="shared" si="140"/>
        <v>15</v>
      </c>
      <c r="I230" s="115">
        <f t="shared" si="140"/>
        <v>15</v>
      </c>
    </row>
    <row r="231" spans="1:9" ht="24" customHeight="1" x14ac:dyDescent="0.2">
      <c r="A231" s="5" t="s">
        <v>47</v>
      </c>
      <c r="B231" s="4" t="s">
        <v>94</v>
      </c>
      <c r="C231" s="4" t="s">
        <v>6</v>
      </c>
      <c r="D231" s="4">
        <v>14</v>
      </c>
      <c r="E231" s="4" t="s">
        <v>168</v>
      </c>
      <c r="F231" s="4">
        <v>200</v>
      </c>
      <c r="G231" s="95"/>
      <c r="H231" s="115">
        <v>15</v>
      </c>
      <c r="I231" s="86">
        <f>G231+H231</f>
        <v>15</v>
      </c>
    </row>
    <row r="232" spans="1:9" ht="48" customHeight="1" x14ac:dyDescent="0.2">
      <c r="A232" s="5" t="s">
        <v>167</v>
      </c>
      <c r="B232" s="4" t="s">
        <v>94</v>
      </c>
      <c r="C232" s="4" t="s">
        <v>6</v>
      </c>
      <c r="D232" s="4" t="s">
        <v>7</v>
      </c>
      <c r="E232" s="4" t="s">
        <v>412</v>
      </c>
      <c r="F232" s="4"/>
      <c r="G232" s="95">
        <f>G233+G235</f>
        <v>118</v>
      </c>
      <c r="H232" s="115">
        <f t="shared" ref="H232:I232" si="141">H233+H235</f>
        <v>-93</v>
      </c>
      <c r="I232" s="115">
        <f t="shared" si="141"/>
        <v>25</v>
      </c>
    </row>
    <row r="233" spans="1:9" ht="48" customHeight="1" x14ac:dyDescent="0.2">
      <c r="A233" s="5" t="s">
        <v>414</v>
      </c>
      <c r="B233" s="4" t="s">
        <v>94</v>
      </c>
      <c r="C233" s="4" t="s">
        <v>6</v>
      </c>
      <c r="D233" s="4" t="s">
        <v>7</v>
      </c>
      <c r="E233" s="4" t="s">
        <v>413</v>
      </c>
      <c r="F233" s="4"/>
      <c r="G233" s="95">
        <f>G234</f>
        <v>118</v>
      </c>
      <c r="H233" s="115">
        <f t="shared" ref="H233:I233" si="142">H234</f>
        <v>-93</v>
      </c>
      <c r="I233" s="115">
        <f t="shared" si="142"/>
        <v>25</v>
      </c>
    </row>
    <row r="234" spans="1:9" ht="24" customHeight="1" x14ac:dyDescent="0.2">
      <c r="A234" s="5" t="s">
        <v>47</v>
      </c>
      <c r="B234" s="4" t="s">
        <v>94</v>
      </c>
      <c r="C234" s="4" t="s">
        <v>6</v>
      </c>
      <c r="D234" s="4">
        <v>14</v>
      </c>
      <c r="E234" s="4" t="s">
        <v>413</v>
      </c>
      <c r="F234" s="4">
        <v>200</v>
      </c>
      <c r="G234" s="95">
        <f t="shared" ref="G234" si="143">120-2</f>
        <v>118</v>
      </c>
      <c r="H234" s="115">
        <v>-93</v>
      </c>
      <c r="I234" s="86">
        <f>G234+H234</f>
        <v>25</v>
      </c>
    </row>
    <row r="235" spans="1:9" ht="60" hidden="1" customHeight="1" x14ac:dyDescent="0.2">
      <c r="A235" s="5" t="s">
        <v>334</v>
      </c>
      <c r="B235" s="4" t="s">
        <v>94</v>
      </c>
      <c r="C235" s="4" t="s">
        <v>6</v>
      </c>
      <c r="D235" s="4">
        <v>14</v>
      </c>
      <c r="E235" s="4" t="s">
        <v>415</v>
      </c>
      <c r="F235" s="4"/>
      <c r="G235" s="95">
        <f t="shared" ref="G235" si="144">G236+G237</f>
        <v>0</v>
      </c>
      <c r="H235" s="115">
        <f t="shared" ref="H235:I235" si="145">H236+H237</f>
        <v>0</v>
      </c>
      <c r="I235" s="115">
        <f t="shared" si="145"/>
        <v>0</v>
      </c>
    </row>
    <row r="236" spans="1:9" ht="24" hidden="1" customHeight="1" x14ac:dyDescent="0.2">
      <c r="A236" s="5" t="s">
        <v>47</v>
      </c>
      <c r="B236" s="4" t="s">
        <v>94</v>
      </c>
      <c r="C236" s="4" t="s">
        <v>6</v>
      </c>
      <c r="D236" s="4">
        <v>14</v>
      </c>
      <c r="E236" s="4" t="s">
        <v>415</v>
      </c>
      <c r="F236" s="4">
        <v>200</v>
      </c>
      <c r="G236" s="95"/>
      <c r="H236" s="115"/>
      <c r="I236" s="86">
        <f>G236+H236</f>
        <v>0</v>
      </c>
    </row>
    <row r="237" spans="1:9" ht="12.75" hidden="1" customHeight="1" x14ac:dyDescent="0.2">
      <c r="A237" s="5" t="s">
        <v>45</v>
      </c>
      <c r="B237" s="4" t="s">
        <v>94</v>
      </c>
      <c r="C237" s="4" t="s">
        <v>6</v>
      </c>
      <c r="D237" s="4">
        <v>14</v>
      </c>
      <c r="E237" s="4" t="s">
        <v>415</v>
      </c>
      <c r="F237" s="4" t="s">
        <v>43</v>
      </c>
      <c r="G237" s="95"/>
      <c r="H237" s="115"/>
      <c r="I237" s="86">
        <f>G237+H237</f>
        <v>0</v>
      </c>
    </row>
    <row r="238" spans="1:9" ht="12.75" customHeight="1" x14ac:dyDescent="0.2">
      <c r="A238" s="5" t="s">
        <v>165</v>
      </c>
      <c r="B238" s="4" t="s">
        <v>94</v>
      </c>
      <c r="C238" s="4" t="s">
        <v>59</v>
      </c>
      <c r="D238" s="4"/>
      <c r="E238" s="4"/>
      <c r="F238" s="4"/>
      <c r="G238" s="100">
        <f t="shared" ref="G238:I238" si="146">G239+G254+G249</f>
        <v>12010.05</v>
      </c>
      <c r="H238" s="113">
        <f t="shared" si="146"/>
        <v>-811.0100000000001</v>
      </c>
      <c r="I238" s="113">
        <f t="shared" si="146"/>
        <v>11199.04</v>
      </c>
    </row>
    <row r="239" spans="1:9" ht="12.75" customHeight="1" x14ac:dyDescent="0.2">
      <c r="A239" s="5" t="s">
        <v>164</v>
      </c>
      <c r="B239" s="4" t="s">
        <v>94</v>
      </c>
      <c r="C239" s="4" t="s">
        <v>59</v>
      </c>
      <c r="D239" s="4" t="s">
        <v>36</v>
      </c>
      <c r="E239" s="4"/>
      <c r="F239" s="4"/>
      <c r="G239" s="100">
        <f>G240</f>
        <v>1133.5999999999999</v>
      </c>
      <c r="H239" s="113">
        <f t="shared" ref="H239:I240" si="147">H240</f>
        <v>-497.9</v>
      </c>
      <c r="I239" s="113">
        <f t="shared" si="147"/>
        <v>635.70000000000005</v>
      </c>
    </row>
    <row r="240" spans="1:9" ht="60" x14ac:dyDescent="0.2">
      <c r="A240" s="5" t="s">
        <v>396</v>
      </c>
      <c r="B240" s="4" t="s">
        <v>94</v>
      </c>
      <c r="C240" s="4" t="s">
        <v>59</v>
      </c>
      <c r="D240" s="4" t="s">
        <v>36</v>
      </c>
      <c r="E240" s="4" t="s">
        <v>66</v>
      </c>
      <c r="F240" s="4"/>
      <c r="G240" s="97">
        <f>G241</f>
        <v>1133.5999999999999</v>
      </c>
      <c r="H240" s="114">
        <f t="shared" si="147"/>
        <v>-497.9</v>
      </c>
      <c r="I240" s="114">
        <f t="shared" si="147"/>
        <v>635.70000000000005</v>
      </c>
    </row>
    <row r="241" spans="1:9" ht="36" x14ac:dyDescent="0.2">
      <c r="A241" s="5" t="s">
        <v>163</v>
      </c>
      <c r="B241" s="4" t="s">
        <v>94</v>
      </c>
      <c r="C241" s="4" t="s">
        <v>59</v>
      </c>
      <c r="D241" s="4" t="s">
        <v>36</v>
      </c>
      <c r="E241" s="4" t="s">
        <v>416</v>
      </c>
      <c r="F241" s="4"/>
      <c r="G241" s="97">
        <f>G242+G245+G247</f>
        <v>1133.5999999999999</v>
      </c>
      <c r="H241" s="114">
        <f t="shared" ref="H241:I241" si="148">H242+H245+H247</f>
        <v>-497.9</v>
      </c>
      <c r="I241" s="114">
        <f t="shared" si="148"/>
        <v>635.70000000000005</v>
      </c>
    </row>
    <row r="242" spans="1:9" ht="30.75" customHeight="1" x14ac:dyDescent="0.2">
      <c r="A242" s="5" t="s">
        <v>417</v>
      </c>
      <c r="B242" s="4" t="s">
        <v>94</v>
      </c>
      <c r="C242" s="4" t="s">
        <v>59</v>
      </c>
      <c r="D242" s="4" t="s">
        <v>36</v>
      </c>
      <c r="E242" s="4" t="s">
        <v>162</v>
      </c>
      <c r="F242" s="4"/>
      <c r="G242" s="97">
        <f>G243+G244</f>
        <v>300</v>
      </c>
      <c r="H242" s="114">
        <f t="shared" ref="H242:I242" si="149">H243+H244</f>
        <v>-260</v>
      </c>
      <c r="I242" s="114">
        <f t="shared" si="149"/>
        <v>40</v>
      </c>
    </row>
    <row r="243" spans="1:9" ht="24" x14ac:dyDescent="0.2">
      <c r="A243" s="5" t="s">
        <v>47</v>
      </c>
      <c r="B243" s="4" t="s">
        <v>94</v>
      </c>
      <c r="C243" s="4" t="s">
        <v>59</v>
      </c>
      <c r="D243" s="4" t="s">
        <v>36</v>
      </c>
      <c r="E243" s="4" t="s">
        <v>162</v>
      </c>
      <c r="F243" s="4">
        <v>200</v>
      </c>
      <c r="G243" s="97">
        <v>150</v>
      </c>
      <c r="H243" s="114">
        <v>-110</v>
      </c>
      <c r="I243" s="86">
        <f>G243+H243</f>
        <v>40</v>
      </c>
    </row>
    <row r="244" spans="1:9" ht="24" x14ac:dyDescent="0.2">
      <c r="A244" s="5" t="s">
        <v>80</v>
      </c>
      <c r="B244" s="4" t="s">
        <v>94</v>
      </c>
      <c r="C244" s="4" t="s">
        <v>59</v>
      </c>
      <c r="D244" s="4" t="s">
        <v>36</v>
      </c>
      <c r="E244" s="4" t="s">
        <v>162</v>
      </c>
      <c r="F244" s="4" t="s">
        <v>94</v>
      </c>
      <c r="G244" s="97">
        <v>150</v>
      </c>
      <c r="H244" s="114">
        <v>-150</v>
      </c>
      <c r="I244" s="86">
        <f>G244+H244</f>
        <v>0</v>
      </c>
    </row>
    <row r="245" spans="1:9" ht="96" x14ac:dyDescent="0.2">
      <c r="A245" s="5" t="s">
        <v>310</v>
      </c>
      <c r="B245" s="4" t="s">
        <v>94</v>
      </c>
      <c r="C245" s="4" t="s">
        <v>59</v>
      </c>
      <c r="D245" s="4" t="s">
        <v>36</v>
      </c>
      <c r="E245" s="4" t="s">
        <v>161</v>
      </c>
      <c r="F245" s="4"/>
      <c r="G245" s="97">
        <f t="shared" ref="G245:I245" si="150">G246</f>
        <v>431</v>
      </c>
      <c r="H245" s="114">
        <f t="shared" si="150"/>
        <v>-239.2</v>
      </c>
      <c r="I245" s="114">
        <f t="shared" si="150"/>
        <v>191.8</v>
      </c>
    </row>
    <row r="246" spans="1:9" ht="24" x14ac:dyDescent="0.2">
      <c r="A246" s="5" t="s">
        <v>47</v>
      </c>
      <c r="B246" s="4" t="s">
        <v>94</v>
      </c>
      <c r="C246" s="4" t="s">
        <v>59</v>
      </c>
      <c r="D246" s="4" t="s">
        <v>36</v>
      </c>
      <c r="E246" s="4" t="s">
        <v>161</v>
      </c>
      <c r="F246" s="4" t="s">
        <v>51</v>
      </c>
      <c r="G246" s="97">
        <v>431</v>
      </c>
      <c r="H246" s="114">
        <v>-239.2</v>
      </c>
      <c r="I246" s="86">
        <f>G246+H246</f>
        <v>191.8</v>
      </c>
    </row>
    <row r="247" spans="1:9" ht="36" x14ac:dyDescent="0.2">
      <c r="A247" s="5" t="s">
        <v>311</v>
      </c>
      <c r="B247" s="4" t="s">
        <v>94</v>
      </c>
      <c r="C247" s="4" t="s">
        <v>59</v>
      </c>
      <c r="D247" s="4" t="s">
        <v>36</v>
      </c>
      <c r="E247" s="4" t="s">
        <v>160</v>
      </c>
      <c r="F247" s="4"/>
      <c r="G247" s="97">
        <f t="shared" ref="G247:I247" si="151">G248</f>
        <v>402.6</v>
      </c>
      <c r="H247" s="114">
        <f t="shared" si="151"/>
        <v>1.3</v>
      </c>
      <c r="I247" s="114">
        <f t="shared" si="151"/>
        <v>403.90000000000003</v>
      </c>
    </row>
    <row r="248" spans="1:9" ht="24" x14ac:dyDescent="0.2">
      <c r="A248" s="5" t="s">
        <v>47</v>
      </c>
      <c r="B248" s="4" t="s">
        <v>94</v>
      </c>
      <c r="C248" s="4" t="s">
        <v>59</v>
      </c>
      <c r="D248" s="4" t="s">
        <v>36</v>
      </c>
      <c r="E248" s="4" t="s">
        <v>160</v>
      </c>
      <c r="F248" s="4" t="s">
        <v>51</v>
      </c>
      <c r="G248" s="97">
        <v>402.6</v>
      </c>
      <c r="H248" s="114">
        <v>1.3</v>
      </c>
      <c r="I248" s="86">
        <f>G248+H248</f>
        <v>403.90000000000003</v>
      </c>
    </row>
    <row r="249" spans="1:9" ht="31.5" customHeight="1" x14ac:dyDescent="0.2">
      <c r="A249" s="5" t="s">
        <v>159</v>
      </c>
      <c r="B249" s="4" t="s">
        <v>94</v>
      </c>
      <c r="C249" s="4" t="s">
        <v>59</v>
      </c>
      <c r="D249" s="4" t="s">
        <v>73</v>
      </c>
      <c r="E249" s="4"/>
      <c r="F249" s="4"/>
      <c r="G249" s="3">
        <f>G250</f>
        <v>4082.9</v>
      </c>
      <c r="H249" s="86">
        <f t="shared" ref="H249:I249" si="152">H250</f>
        <v>472.6</v>
      </c>
      <c r="I249" s="86">
        <f t="shared" si="152"/>
        <v>4555.5</v>
      </c>
    </row>
    <row r="250" spans="1:9" ht="47.25" customHeight="1" x14ac:dyDescent="0.2">
      <c r="A250" s="5" t="s">
        <v>403</v>
      </c>
      <c r="B250" s="4" t="s">
        <v>94</v>
      </c>
      <c r="C250" s="4" t="s">
        <v>59</v>
      </c>
      <c r="D250" s="4" t="s">
        <v>73</v>
      </c>
      <c r="E250" s="4" t="s">
        <v>140</v>
      </c>
      <c r="F250" s="4"/>
      <c r="G250" s="95">
        <f>G251</f>
        <v>4082.9</v>
      </c>
      <c r="H250" s="115">
        <f t="shared" ref="H250:I252" si="153">H251</f>
        <v>472.6</v>
      </c>
      <c r="I250" s="115">
        <f t="shared" si="153"/>
        <v>4555.5</v>
      </c>
    </row>
    <row r="251" spans="1:9" ht="24" customHeight="1" x14ac:dyDescent="0.2">
      <c r="A251" s="5" t="s">
        <v>418</v>
      </c>
      <c r="B251" s="4" t="s">
        <v>94</v>
      </c>
      <c r="C251" s="4" t="s">
        <v>59</v>
      </c>
      <c r="D251" s="4" t="s">
        <v>73</v>
      </c>
      <c r="E251" s="4" t="s">
        <v>419</v>
      </c>
      <c r="F251" s="4"/>
      <c r="G251" s="95">
        <f>G252</f>
        <v>4082.9</v>
      </c>
      <c r="H251" s="115">
        <f t="shared" si="153"/>
        <v>472.6</v>
      </c>
      <c r="I251" s="115">
        <f t="shared" si="153"/>
        <v>4555.5</v>
      </c>
    </row>
    <row r="252" spans="1:9" ht="36.75" customHeight="1" x14ac:dyDescent="0.2">
      <c r="A252" s="5" t="s">
        <v>421</v>
      </c>
      <c r="B252" s="4" t="s">
        <v>94</v>
      </c>
      <c r="C252" s="4" t="s">
        <v>59</v>
      </c>
      <c r="D252" s="4" t="s">
        <v>73</v>
      </c>
      <c r="E252" s="4" t="s">
        <v>420</v>
      </c>
      <c r="F252" s="4"/>
      <c r="G252" s="95">
        <f>G253</f>
        <v>4082.9</v>
      </c>
      <c r="H252" s="115">
        <f t="shared" si="153"/>
        <v>472.6</v>
      </c>
      <c r="I252" s="115">
        <f t="shared" si="153"/>
        <v>4555.5</v>
      </c>
    </row>
    <row r="253" spans="1:9" ht="24" customHeight="1" x14ac:dyDescent="0.2">
      <c r="A253" s="5" t="s">
        <v>47</v>
      </c>
      <c r="B253" s="4" t="s">
        <v>94</v>
      </c>
      <c r="C253" s="4" t="s">
        <v>59</v>
      </c>
      <c r="D253" s="4" t="s">
        <v>73</v>
      </c>
      <c r="E253" s="4" t="s">
        <v>420</v>
      </c>
      <c r="F253" s="4" t="s">
        <v>51</v>
      </c>
      <c r="G253" s="95">
        <v>4082.9</v>
      </c>
      <c r="H253" s="115">
        <v>472.6</v>
      </c>
      <c r="I253" s="86">
        <f>G253+H253</f>
        <v>4555.5</v>
      </c>
    </row>
    <row r="254" spans="1:9" ht="12.75" customHeight="1" x14ac:dyDescent="0.2">
      <c r="A254" s="5" t="s">
        <v>158</v>
      </c>
      <c r="B254" s="4" t="s">
        <v>94</v>
      </c>
      <c r="C254" s="4" t="s">
        <v>59</v>
      </c>
      <c r="D254" s="4" t="s">
        <v>28</v>
      </c>
      <c r="E254" s="4"/>
      <c r="F254" s="4"/>
      <c r="G254" s="100">
        <f>G255+G262+G269+G274</f>
        <v>6793.5499999999993</v>
      </c>
      <c r="H254" s="113">
        <f t="shared" ref="H254:I254" si="154">H255+H262+H269+H274</f>
        <v>-785.71</v>
      </c>
      <c r="I254" s="113">
        <f t="shared" si="154"/>
        <v>6007.84</v>
      </c>
    </row>
    <row r="255" spans="1:9" ht="48" customHeight="1" x14ac:dyDescent="0.2">
      <c r="A255" s="5" t="s">
        <v>429</v>
      </c>
      <c r="B255" s="5" t="s">
        <v>94</v>
      </c>
      <c r="C255" s="5" t="s">
        <v>59</v>
      </c>
      <c r="D255" s="5" t="s">
        <v>28</v>
      </c>
      <c r="E255" s="5" t="s">
        <v>319</v>
      </c>
      <c r="F255" s="5"/>
      <c r="G255" s="102">
        <f>G256</f>
        <v>0</v>
      </c>
      <c r="H255" s="120">
        <f t="shared" ref="H255:I255" si="155">H256</f>
        <v>1052</v>
      </c>
      <c r="I255" s="120">
        <f t="shared" si="155"/>
        <v>1052</v>
      </c>
    </row>
    <row r="256" spans="1:9" ht="48" customHeight="1" x14ac:dyDescent="0.2">
      <c r="A256" s="5" t="s">
        <v>409</v>
      </c>
      <c r="B256" s="5" t="s">
        <v>94</v>
      </c>
      <c r="C256" s="5" t="s">
        <v>59</v>
      </c>
      <c r="D256" s="5" t="s">
        <v>28</v>
      </c>
      <c r="E256" s="5" t="s">
        <v>430</v>
      </c>
      <c r="F256" s="5"/>
      <c r="G256" s="102">
        <f>G257+G259</f>
        <v>0</v>
      </c>
      <c r="H256" s="120">
        <f t="shared" ref="H256:I256" si="156">H257+H259</f>
        <v>1052</v>
      </c>
      <c r="I256" s="120">
        <f t="shared" si="156"/>
        <v>1052</v>
      </c>
    </row>
    <row r="257" spans="1:9" ht="36" customHeight="1" x14ac:dyDescent="0.2">
      <c r="A257" s="5" t="s">
        <v>321</v>
      </c>
      <c r="B257" s="5" t="s">
        <v>94</v>
      </c>
      <c r="C257" s="5" t="s">
        <v>59</v>
      </c>
      <c r="D257" s="5" t="s">
        <v>28</v>
      </c>
      <c r="E257" s="5" t="s">
        <v>299</v>
      </c>
      <c r="F257" s="5"/>
      <c r="G257" s="102">
        <f t="shared" ref="G257:I257" si="157">G258</f>
        <v>0</v>
      </c>
      <c r="H257" s="120">
        <f t="shared" si="157"/>
        <v>838.8</v>
      </c>
      <c r="I257" s="120">
        <f t="shared" si="157"/>
        <v>838.8</v>
      </c>
    </row>
    <row r="258" spans="1:9" ht="60" customHeight="1" x14ac:dyDescent="0.2">
      <c r="A258" s="5" t="s">
        <v>38</v>
      </c>
      <c r="B258" s="5" t="s">
        <v>94</v>
      </c>
      <c r="C258" s="5" t="s">
        <v>59</v>
      </c>
      <c r="D258" s="5" t="s">
        <v>28</v>
      </c>
      <c r="E258" s="5" t="s">
        <v>299</v>
      </c>
      <c r="F258" s="5" t="s">
        <v>34</v>
      </c>
      <c r="G258" s="102"/>
      <c r="H258" s="120">
        <v>838.8</v>
      </c>
      <c r="I258" s="86">
        <f>G258+H258</f>
        <v>838.8</v>
      </c>
    </row>
    <row r="259" spans="1:9" ht="36" customHeight="1" x14ac:dyDescent="0.2">
      <c r="A259" s="5" t="s">
        <v>322</v>
      </c>
      <c r="B259" s="5" t="s">
        <v>94</v>
      </c>
      <c r="C259" s="5" t="s">
        <v>59</v>
      </c>
      <c r="D259" s="5" t="s">
        <v>28</v>
      </c>
      <c r="E259" s="5" t="s">
        <v>298</v>
      </c>
      <c r="F259" s="5"/>
      <c r="G259" s="102">
        <f t="shared" ref="G259:I259" si="158">G260+G261</f>
        <v>0</v>
      </c>
      <c r="H259" s="120">
        <f t="shared" si="158"/>
        <v>213.2</v>
      </c>
      <c r="I259" s="120">
        <f t="shared" si="158"/>
        <v>213.2</v>
      </c>
    </row>
    <row r="260" spans="1:9" ht="24" customHeight="1" x14ac:dyDescent="0.2">
      <c r="A260" s="5" t="s">
        <v>47</v>
      </c>
      <c r="B260" s="5" t="s">
        <v>94</v>
      </c>
      <c r="C260" s="5" t="s">
        <v>59</v>
      </c>
      <c r="D260" s="5" t="s">
        <v>28</v>
      </c>
      <c r="E260" s="5" t="s">
        <v>298</v>
      </c>
      <c r="F260" s="5" t="s">
        <v>51</v>
      </c>
      <c r="G260" s="102"/>
      <c r="H260" s="120">
        <v>171.2</v>
      </c>
      <c r="I260" s="86">
        <f>G260+H260</f>
        <v>171.2</v>
      </c>
    </row>
    <row r="261" spans="1:9" ht="24" customHeight="1" x14ac:dyDescent="0.2">
      <c r="A261" s="5" t="s">
        <v>80</v>
      </c>
      <c r="B261" s="5" t="s">
        <v>94</v>
      </c>
      <c r="C261" s="5" t="s">
        <v>59</v>
      </c>
      <c r="D261" s="5" t="s">
        <v>28</v>
      </c>
      <c r="E261" s="5" t="s">
        <v>298</v>
      </c>
      <c r="F261" s="5" t="s">
        <v>94</v>
      </c>
      <c r="G261" s="102"/>
      <c r="H261" s="120">
        <v>42</v>
      </c>
      <c r="I261" s="86">
        <f>G261+H261</f>
        <v>42</v>
      </c>
    </row>
    <row r="262" spans="1:9" ht="51.75" customHeight="1" x14ac:dyDescent="0.2">
      <c r="A262" s="5" t="s">
        <v>422</v>
      </c>
      <c r="B262" s="4" t="s">
        <v>94</v>
      </c>
      <c r="C262" s="4" t="s">
        <v>59</v>
      </c>
      <c r="D262" s="4" t="s">
        <v>28</v>
      </c>
      <c r="E262" s="4" t="s">
        <v>157</v>
      </c>
      <c r="F262" s="4"/>
      <c r="G262" s="11">
        <f>G263+G266</f>
        <v>1298.2</v>
      </c>
      <c r="H262" s="116">
        <f t="shared" ref="H262:I262" si="159">H263+H266</f>
        <v>-898.2</v>
      </c>
      <c r="I262" s="116">
        <f t="shared" si="159"/>
        <v>400</v>
      </c>
    </row>
    <row r="263" spans="1:9" ht="36" customHeight="1" x14ac:dyDescent="0.2">
      <c r="A263" s="5" t="s">
        <v>280</v>
      </c>
      <c r="B263" s="4" t="s">
        <v>94</v>
      </c>
      <c r="C263" s="4" t="s">
        <v>59</v>
      </c>
      <c r="D263" s="4" t="s">
        <v>28</v>
      </c>
      <c r="E263" s="4" t="s">
        <v>423</v>
      </c>
      <c r="F263" s="4"/>
      <c r="G263" s="11">
        <f>G264</f>
        <v>1106</v>
      </c>
      <c r="H263" s="116">
        <f t="shared" ref="H263:I264" si="160">H264</f>
        <v>-726</v>
      </c>
      <c r="I263" s="116">
        <f t="shared" si="160"/>
        <v>380</v>
      </c>
    </row>
    <row r="264" spans="1:9" ht="44.25" customHeight="1" x14ac:dyDescent="0.2">
      <c r="A264" s="5" t="s">
        <v>424</v>
      </c>
      <c r="B264" s="4" t="s">
        <v>94</v>
      </c>
      <c r="C264" s="4" t="s">
        <v>59</v>
      </c>
      <c r="D264" s="4" t="s">
        <v>28</v>
      </c>
      <c r="E264" s="4" t="s">
        <v>156</v>
      </c>
      <c r="F264" s="4"/>
      <c r="G264" s="11">
        <f>G265</f>
        <v>1106</v>
      </c>
      <c r="H264" s="116">
        <f t="shared" si="160"/>
        <v>-726</v>
      </c>
      <c r="I264" s="116">
        <f t="shared" si="160"/>
        <v>380</v>
      </c>
    </row>
    <row r="265" spans="1:9" ht="24" customHeight="1" x14ac:dyDescent="0.2">
      <c r="A265" s="5" t="s">
        <v>80</v>
      </c>
      <c r="B265" s="4" t="s">
        <v>94</v>
      </c>
      <c r="C265" s="4" t="s">
        <v>59</v>
      </c>
      <c r="D265" s="4" t="s">
        <v>28</v>
      </c>
      <c r="E265" s="4" t="s">
        <v>156</v>
      </c>
      <c r="F265" s="4" t="s">
        <v>94</v>
      </c>
      <c r="G265" s="11">
        <f>1106</f>
        <v>1106</v>
      </c>
      <c r="H265" s="116">
        <v>-726</v>
      </c>
      <c r="I265" s="86">
        <f>G265+H265</f>
        <v>380</v>
      </c>
    </row>
    <row r="266" spans="1:9" ht="24" customHeight="1" x14ac:dyDescent="0.2">
      <c r="A266" s="5" t="s">
        <v>427</v>
      </c>
      <c r="B266" s="4" t="s">
        <v>94</v>
      </c>
      <c r="C266" s="4" t="s">
        <v>59</v>
      </c>
      <c r="D266" s="4" t="s">
        <v>28</v>
      </c>
      <c r="E266" s="4" t="s">
        <v>425</v>
      </c>
      <c r="F266" s="4"/>
      <c r="G266" s="11">
        <f>G267</f>
        <v>192.2</v>
      </c>
      <c r="H266" s="116">
        <f t="shared" ref="H266" si="161">H267</f>
        <v>-172.2</v>
      </c>
      <c r="I266" s="116">
        <f t="shared" ref="I266" si="162">I267</f>
        <v>20</v>
      </c>
    </row>
    <row r="267" spans="1:9" ht="24" customHeight="1" x14ac:dyDescent="0.2">
      <c r="A267" s="5" t="s">
        <v>428</v>
      </c>
      <c r="B267" s="4" t="s">
        <v>94</v>
      </c>
      <c r="C267" s="4" t="s">
        <v>59</v>
      </c>
      <c r="D267" s="4" t="s">
        <v>28</v>
      </c>
      <c r="E267" s="4" t="s">
        <v>426</v>
      </c>
      <c r="F267" s="4"/>
      <c r="G267" s="11">
        <f t="shared" ref="G267:I267" si="163">G268</f>
        <v>192.2</v>
      </c>
      <c r="H267" s="116">
        <f t="shared" si="163"/>
        <v>-172.2</v>
      </c>
      <c r="I267" s="116">
        <f t="shared" si="163"/>
        <v>20</v>
      </c>
    </row>
    <row r="268" spans="1:9" ht="24" customHeight="1" x14ac:dyDescent="0.2">
      <c r="A268" s="5" t="s">
        <v>47</v>
      </c>
      <c r="B268" s="4" t="s">
        <v>94</v>
      </c>
      <c r="C268" s="4" t="s">
        <v>59</v>
      </c>
      <c r="D268" s="4" t="s">
        <v>28</v>
      </c>
      <c r="E268" s="4" t="s">
        <v>426</v>
      </c>
      <c r="F268" s="4" t="s">
        <v>51</v>
      </c>
      <c r="G268" s="11">
        <f t="shared" ref="G268" si="164">194-1.8</f>
        <v>192.2</v>
      </c>
      <c r="H268" s="116">
        <v>-172.2</v>
      </c>
      <c r="I268" s="86">
        <f>G268+H268</f>
        <v>20</v>
      </c>
    </row>
    <row r="269" spans="1:9" ht="48" customHeight="1" x14ac:dyDescent="0.2">
      <c r="A269" s="5" t="s">
        <v>431</v>
      </c>
      <c r="B269" s="4" t="s">
        <v>94</v>
      </c>
      <c r="C269" s="4" t="s">
        <v>59</v>
      </c>
      <c r="D269" s="4" t="s">
        <v>28</v>
      </c>
      <c r="E269" s="4" t="s">
        <v>149</v>
      </c>
      <c r="F269" s="4"/>
      <c r="G269" s="11">
        <f>G270</f>
        <v>5495.3499999999995</v>
      </c>
      <c r="H269" s="116">
        <f t="shared" ref="H269:I270" si="165">H270</f>
        <v>-1739.51</v>
      </c>
      <c r="I269" s="116">
        <f t="shared" si="165"/>
        <v>3755.8399999999997</v>
      </c>
    </row>
    <row r="270" spans="1:9" ht="48" customHeight="1" x14ac:dyDescent="0.2">
      <c r="A270" s="5" t="s">
        <v>148</v>
      </c>
      <c r="B270" s="4" t="s">
        <v>94</v>
      </c>
      <c r="C270" s="4" t="s">
        <v>59</v>
      </c>
      <c r="D270" s="4" t="s">
        <v>28</v>
      </c>
      <c r="E270" s="4" t="s">
        <v>432</v>
      </c>
      <c r="F270" s="4"/>
      <c r="G270" s="11">
        <f>G271</f>
        <v>5495.3499999999995</v>
      </c>
      <c r="H270" s="116">
        <f t="shared" si="165"/>
        <v>-1739.51</v>
      </c>
      <c r="I270" s="116">
        <f t="shared" si="165"/>
        <v>3755.8399999999997</v>
      </c>
    </row>
    <row r="271" spans="1:9" ht="48" customHeight="1" x14ac:dyDescent="0.2">
      <c r="A271" s="5" t="s">
        <v>433</v>
      </c>
      <c r="B271" s="4" t="s">
        <v>94</v>
      </c>
      <c r="C271" s="4" t="s">
        <v>59</v>
      </c>
      <c r="D271" s="4" t="s">
        <v>28</v>
      </c>
      <c r="E271" s="4" t="s">
        <v>147</v>
      </c>
      <c r="F271" s="4"/>
      <c r="G271" s="11">
        <f>G272+G273</f>
        <v>5495.3499999999995</v>
      </c>
      <c r="H271" s="116">
        <f t="shared" ref="H271:I271" si="166">H272+H273</f>
        <v>-1739.51</v>
      </c>
      <c r="I271" s="116">
        <f t="shared" si="166"/>
        <v>3755.8399999999997</v>
      </c>
    </row>
    <row r="272" spans="1:9" ht="24" customHeight="1" x14ac:dyDescent="0.2">
      <c r="A272" s="5" t="s">
        <v>47</v>
      </c>
      <c r="B272" s="4" t="s">
        <v>94</v>
      </c>
      <c r="C272" s="4" t="s">
        <v>59</v>
      </c>
      <c r="D272" s="4" t="s">
        <v>28</v>
      </c>
      <c r="E272" s="4" t="s">
        <v>147</v>
      </c>
      <c r="F272" s="4" t="s">
        <v>51</v>
      </c>
      <c r="G272" s="11">
        <f>1129+2545+71.2+50+95+570+600+1064+78+100+84-2000</f>
        <v>4386.2</v>
      </c>
      <c r="H272" s="116">
        <v>-1376.31</v>
      </c>
      <c r="I272" s="86">
        <f>G272+H272</f>
        <v>3009.89</v>
      </c>
    </row>
    <row r="273" spans="1:9" ht="24" customHeight="1" x14ac:dyDescent="0.2">
      <c r="A273" s="5" t="s">
        <v>80</v>
      </c>
      <c r="B273" s="4" t="s">
        <v>94</v>
      </c>
      <c r="C273" s="4" t="s">
        <v>59</v>
      </c>
      <c r="D273" s="4" t="s">
        <v>28</v>
      </c>
      <c r="E273" s="4" t="s">
        <v>147</v>
      </c>
      <c r="F273" s="4" t="s">
        <v>94</v>
      </c>
      <c r="G273" s="11">
        <f t="shared" ref="G273" si="167">47.05+1042.26+19.84</f>
        <v>1109.1499999999999</v>
      </c>
      <c r="H273" s="116">
        <v>-363.2</v>
      </c>
      <c r="I273" s="86">
        <f>G273+H273</f>
        <v>745.94999999999982</v>
      </c>
    </row>
    <row r="274" spans="1:9" ht="57.75" customHeight="1" x14ac:dyDescent="0.2">
      <c r="A274" s="5" t="s">
        <v>403</v>
      </c>
      <c r="B274" s="4" t="s">
        <v>94</v>
      </c>
      <c r="C274" s="4" t="s">
        <v>59</v>
      </c>
      <c r="D274" s="4" t="s">
        <v>28</v>
      </c>
      <c r="E274" s="4" t="s">
        <v>140</v>
      </c>
      <c r="F274" s="4"/>
      <c r="G274" s="11">
        <f>G275+G280</f>
        <v>0</v>
      </c>
      <c r="H274" s="116">
        <f t="shared" ref="H274:I274" si="168">H275+H280</f>
        <v>800</v>
      </c>
      <c r="I274" s="116">
        <f t="shared" si="168"/>
        <v>800</v>
      </c>
    </row>
    <row r="275" spans="1:9" ht="39" hidden="1" customHeight="1" x14ac:dyDescent="0.2">
      <c r="A275" s="5" t="s">
        <v>155</v>
      </c>
      <c r="B275" s="4" t="s">
        <v>94</v>
      </c>
      <c r="C275" s="4" t="s">
        <v>59</v>
      </c>
      <c r="D275" s="4" t="s">
        <v>28</v>
      </c>
      <c r="E275" s="4" t="s">
        <v>434</v>
      </c>
      <c r="F275" s="4"/>
      <c r="G275" s="11">
        <f>G276+G278</f>
        <v>0</v>
      </c>
      <c r="H275" s="116">
        <f t="shared" ref="H275:I275" si="169">H276+H278</f>
        <v>0</v>
      </c>
      <c r="I275" s="116">
        <f t="shared" si="169"/>
        <v>0</v>
      </c>
    </row>
    <row r="276" spans="1:9" ht="30.75" hidden="1" customHeight="1" x14ac:dyDescent="0.2">
      <c r="A276" s="5" t="s">
        <v>436</v>
      </c>
      <c r="B276" s="4" t="s">
        <v>94</v>
      </c>
      <c r="C276" s="4" t="s">
        <v>59</v>
      </c>
      <c r="D276" s="4" t="s">
        <v>28</v>
      </c>
      <c r="E276" s="4" t="s">
        <v>435</v>
      </c>
      <c r="F276" s="4"/>
      <c r="G276" s="11">
        <f>G277</f>
        <v>0</v>
      </c>
      <c r="H276" s="116">
        <f t="shared" ref="H276:I276" si="170">H277</f>
        <v>0</v>
      </c>
      <c r="I276" s="116">
        <f t="shared" si="170"/>
        <v>0</v>
      </c>
    </row>
    <row r="277" spans="1:9" ht="24" hidden="1" x14ac:dyDescent="0.2">
      <c r="A277" s="5" t="s">
        <v>47</v>
      </c>
      <c r="B277" s="4" t="s">
        <v>94</v>
      </c>
      <c r="C277" s="4" t="s">
        <v>59</v>
      </c>
      <c r="D277" s="4" t="s">
        <v>28</v>
      </c>
      <c r="E277" s="4" t="s">
        <v>435</v>
      </c>
      <c r="F277" s="4" t="s">
        <v>51</v>
      </c>
      <c r="G277" s="11"/>
      <c r="H277" s="116"/>
      <c r="I277" s="86">
        <f>G277+H277</f>
        <v>0</v>
      </c>
    </row>
    <row r="278" spans="1:9" ht="48" hidden="1" customHeight="1" x14ac:dyDescent="0.2">
      <c r="A278" s="5" t="s">
        <v>333</v>
      </c>
      <c r="B278" s="4" t="s">
        <v>94</v>
      </c>
      <c r="C278" s="4" t="s">
        <v>59</v>
      </c>
      <c r="D278" s="4" t="s">
        <v>28</v>
      </c>
      <c r="E278" s="4" t="s">
        <v>332</v>
      </c>
      <c r="F278" s="4"/>
      <c r="G278" s="11">
        <f>G279</f>
        <v>0</v>
      </c>
      <c r="H278" s="116">
        <f t="shared" ref="H278:I278" si="171">H279</f>
        <v>0</v>
      </c>
      <c r="I278" s="116">
        <f t="shared" si="171"/>
        <v>0</v>
      </c>
    </row>
    <row r="279" spans="1:9" ht="24" hidden="1" customHeight="1" x14ac:dyDescent="0.2">
      <c r="A279" s="5" t="s">
        <v>47</v>
      </c>
      <c r="B279" s="4" t="s">
        <v>94</v>
      </c>
      <c r="C279" s="4" t="s">
        <v>59</v>
      </c>
      <c r="D279" s="4" t="s">
        <v>28</v>
      </c>
      <c r="E279" s="4" t="s">
        <v>332</v>
      </c>
      <c r="F279" s="4" t="s">
        <v>51</v>
      </c>
      <c r="G279" s="11"/>
      <c r="H279" s="116"/>
      <c r="I279" s="86">
        <f>G279+H279</f>
        <v>0</v>
      </c>
    </row>
    <row r="280" spans="1:9" ht="49.5" customHeight="1" x14ac:dyDescent="0.2">
      <c r="A280" s="5" t="s">
        <v>499</v>
      </c>
      <c r="B280" s="4" t="s">
        <v>94</v>
      </c>
      <c r="C280" s="4" t="s">
        <v>59</v>
      </c>
      <c r="D280" s="4" t="s">
        <v>28</v>
      </c>
      <c r="E280" s="4" t="s">
        <v>497</v>
      </c>
      <c r="F280" s="4"/>
      <c r="G280" s="11">
        <f>G281</f>
        <v>0</v>
      </c>
      <c r="H280" s="116">
        <f t="shared" ref="H280:I281" si="172">H281</f>
        <v>800</v>
      </c>
      <c r="I280" s="116">
        <f t="shared" si="172"/>
        <v>800</v>
      </c>
    </row>
    <row r="281" spans="1:9" ht="30" customHeight="1" x14ac:dyDescent="0.2">
      <c r="A281" s="5" t="s">
        <v>500</v>
      </c>
      <c r="B281" s="4" t="s">
        <v>94</v>
      </c>
      <c r="C281" s="4" t="s">
        <v>59</v>
      </c>
      <c r="D281" s="4" t="s">
        <v>28</v>
      </c>
      <c r="E281" s="4" t="s">
        <v>498</v>
      </c>
      <c r="F281" s="4"/>
      <c r="G281" s="11">
        <f>G282</f>
        <v>0</v>
      </c>
      <c r="H281" s="116">
        <f t="shared" si="172"/>
        <v>800</v>
      </c>
      <c r="I281" s="116">
        <f t="shared" si="172"/>
        <v>800</v>
      </c>
    </row>
    <row r="282" spans="1:9" ht="24" customHeight="1" x14ac:dyDescent="0.2">
      <c r="A282" s="5" t="s">
        <v>47</v>
      </c>
      <c r="B282" s="4" t="s">
        <v>94</v>
      </c>
      <c r="C282" s="4" t="s">
        <v>59</v>
      </c>
      <c r="D282" s="4" t="s">
        <v>28</v>
      </c>
      <c r="E282" s="4" t="s">
        <v>498</v>
      </c>
      <c r="F282" s="4" t="s">
        <v>51</v>
      </c>
      <c r="G282" s="11"/>
      <c r="H282" s="116">
        <v>800</v>
      </c>
      <c r="I282" s="86">
        <f>G282+H282</f>
        <v>800</v>
      </c>
    </row>
    <row r="283" spans="1:9" ht="12.75" customHeight="1" x14ac:dyDescent="0.2">
      <c r="A283" s="5" t="s">
        <v>154</v>
      </c>
      <c r="B283" s="4" t="s">
        <v>94</v>
      </c>
      <c r="C283" s="4" t="s">
        <v>36</v>
      </c>
      <c r="D283" s="4"/>
      <c r="E283" s="4"/>
      <c r="F283" s="4"/>
      <c r="G283" s="103">
        <f t="shared" ref="G283:I283" si="173">G289+G320+G284</f>
        <v>4279.43</v>
      </c>
      <c r="H283" s="119">
        <f t="shared" si="173"/>
        <v>6639.3680000000004</v>
      </c>
      <c r="I283" s="119">
        <f t="shared" si="173"/>
        <v>10918.797999999999</v>
      </c>
    </row>
    <row r="284" spans="1:9" ht="12.75" customHeight="1" x14ac:dyDescent="0.2">
      <c r="A284" s="5" t="s">
        <v>153</v>
      </c>
      <c r="B284" s="4" t="s">
        <v>94</v>
      </c>
      <c r="C284" s="4" t="s">
        <v>36</v>
      </c>
      <c r="D284" s="4" t="s">
        <v>15</v>
      </c>
      <c r="E284" s="4"/>
      <c r="F284" s="4"/>
      <c r="G284" s="103">
        <f>G285</f>
        <v>0</v>
      </c>
      <c r="H284" s="119">
        <f t="shared" ref="H284:I285" si="174">H285</f>
        <v>60</v>
      </c>
      <c r="I284" s="119">
        <f t="shared" si="174"/>
        <v>60</v>
      </c>
    </row>
    <row r="285" spans="1:9" ht="36" customHeight="1" x14ac:dyDescent="0.2">
      <c r="A285" s="5" t="s">
        <v>431</v>
      </c>
      <c r="B285" s="4" t="s">
        <v>94</v>
      </c>
      <c r="C285" s="4" t="s">
        <v>36</v>
      </c>
      <c r="D285" s="4" t="s">
        <v>15</v>
      </c>
      <c r="E285" s="4" t="s">
        <v>149</v>
      </c>
      <c r="F285" s="4"/>
      <c r="G285" s="103">
        <f>G286</f>
        <v>0</v>
      </c>
      <c r="H285" s="119">
        <f t="shared" si="174"/>
        <v>60</v>
      </c>
      <c r="I285" s="119">
        <f t="shared" si="174"/>
        <v>60</v>
      </c>
    </row>
    <row r="286" spans="1:9" ht="48" customHeight="1" x14ac:dyDescent="0.2">
      <c r="A286" s="5" t="s">
        <v>343</v>
      </c>
      <c r="B286" s="4" t="s">
        <v>94</v>
      </c>
      <c r="C286" s="4" t="s">
        <v>36</v>
      </c>
      <c r="D286" s="4" t="s">
        <v>15</v>
      </c>
      <c r="E286" s="4" t="s">
        <v>437</v>
      </c>
      <c r="F286" s="4"/>
      <c r="G286" s="103">
        <f t="shared" ref="G286:I287" si="175">G287</f>
        <v>0</v>
      </c>
      <c r="H286" s="119">
        <f t="shared" si="175"/>
        <v>60</v>
      </c>
      <c r="I286" s="119">
        <f t="shared" si="175"/>
        <v>60</v>
      </c>
    </row>
    <row r="287" spans="1:9" ht="24" customHeight="1" x14ac:dyDescent="0.2">
      <c r="A287" s="5" t="s">
        <v>439</v>
      </c>
      <c r="B287" s="4" t="s">
        <v>94</v>
      </c>
      <c r="C287" s="4" t="s">
        <v>36</v>
      </c>
      <c r="D287" s="4" t="s">
        <v>15</v>
      </c>
      <c r="E287" s="4" t="s">
        <v>438</v>
      </c>
      <c r="F287" s="4"/>
      <c r="G287" s="103">
        <f t="shared" si="175"/>
        <v>0</v>
      </c>
      <c r="H287" s="119">
        <f t="shared" si="175"/>
        <v>60</v>
      </c>
      <c r="I287" s="119">
        <f t="shared" si="175"/>
        <v>60</v>
      </c>
    </row>
    <row r="288" spans="1:9" ht="24" customHeight="1" x14ac:dyDescent="0.2">
      <c r="A288" s="5" t="s">
        <v>80</v>
      </c>
      <c r="B288" s="4" t="s">
        <v>94</v>
      </c>
      <c r="C288" s="4" t="s">
        <v>36</v>
      </c>
      <c r="D288" s="4" t="s">
        <v>15</v>
      </c>
      <c r="E288" s="4" t="s">
        <v>438</v>
      </c>
      <c r="F288" s="4" t="s">
        <v>94</v>
      </c>
      <c r="G288" s="3"/>
      <c r="H288" s="86">
        <v>60</v>
      </c>
      <c r="I288" s="86">
        <f>G288+H288</f>
        <v>60</v>
      </c>
    </row>
    <row r="289" spans="1:9" ht="12.75" customHeight="1" x14ac:dyDescent="0.2">
      <c r="A289" s="5" t="s">
        <v>152</v>
      </c>
      <c r="B289" s="4" t="s">
        <v>94</v>
      </c>
      <c r="C289" s="4" t="s">
        <v>36</v>
      </c>
      <c r="D289" s="4" t="s">
        <v>27</v>
      </c>
      <c r="E289" s="4"/>
      <c r="F289" s="4"/>
      <c r="G289" s="100">
        <f>G290+G298+G303+G307</f>
        <v>4079.43</v>
      </c>
      <c r="H289" s="113">
        <f t="shared" ref="H289:I289" si="176">H290+H298+H303+H307</f>
        <v>5829.3680000000004</v>
      </c>
      <c r="I289" s="113">
        <f t="shared" si="176"/>
        <v>9908.7979999999989</v>
      </c>
    </row>
    <row r="290" spans="1:9" ht="24" customHeight="1" x14ac:dyDescent="0.2">
      <c r="A290" s="5" t="s">
        <v>396</v>
      </c>
      <c r="B290" s="4">
        <v>800</v>
      </c>
      <c r="C290" s="4" t="s">
        <v>36</v>
      </c>
      <c r="D290" s="4" t="s">
        <v>27</v>
      </c>
      <c r="E290" s="4" t="s">
        <v>66</v>
      </c>
      <c r="F290" s="4"/>
      <c r="G290" s="95">
        <f>G291</f>
        <v>0</v>
      </c>
      <c r="H290" s="115">
        <f t="shared" ref="H290:I290" si="177">H291</f>
        <v>2418.83</v>
      </c>
      <c r="I290" s="115">
        <f t="shared" si="177"/>
        <v>2418.83</v>
      </c>
    </row>
    <row r="291" spans="1:9" ht="24" customHeight="1" x14ac:dyDescent="0.2">
      <c r="A291" s="5" t="s">
        <v>128</v>
      </c>
      <c r="B291" s="4">
        <v>800</v>
      </c>
      <c r="C291" s="4" t="s">
        <v>36</v>
      </c>
      <c r="D291" s="4" t="s">
        <v>27</v>
      </c>
      <c r="E291" s="4" t="s">
        <v>440</v>
      </c>
      <c r="F291" s="4"/>
      <c r="G291" s="97">
        <f>G292+G294+G296</f>
        <v>0</v>
      </c>
      <c r="H291" s="114">
        <f t="shared" ref="H291:I291" si="178">H292+H294+H296</f>
        <v>2418.83</v>
      </c>
      <c r="I291" s="114">
        <f t="shared" si="178"/>
        <v>2418.83</v>
      </c>
    </row>
    <row r="292" spans="1:9" ht="18" hidden="1" customHeight="1" x14ac:dyDescent="0.2">
      <c r="A292" s="5" t="s">
        <v>442</v>
      </c>
      <c r="B292" s="4">
        <v>800</v>
      </c>
      <c r="C292" s="4" t="s">
        <v>36</v>
      </c>
      <c r="D292" s="4" t="s">
        <v>27</v>
      </c>
      <c r="E292" s="4" t="s">
        <v>441</v>
      </c>
      <c r="F292" s="4"/>
      <c r="G292" s="97">
        <f>G293</f>
        <v>0</v>
      </c>
      <c r="H292" s="114">
        <f t="shared" ref="H292:I292" si="179">H293</f>
        <v>0</v>
      </c>
      <c r="I292" s="114">
        <f t="shared" si="179"/>
        <v>0</v>
      </c>
    </row>
    <row r="293" spans="1:9" ht="24" hidden="1" customHeight="1" x14ac:dyDescent="0.2">
      <c r="A293" s="5" t="s">
        <v>76</v>
      </c>
      <c r="B293" s="4" t="s">
        <v>94</v>
      </c>
      <c r="C293" s="4" t="s">
        <v>36</v>
      </c>
      <c r="D293" s="4" t="s">
        <v>27</v>
      </c>
      <c r="E293" s="4" t="s">
        <v>441</v>
      </c>
      <c r="F293" s="4" t="s">
        <v>75</v>
      </c>
      <c r="G293" s="97"/>
      <c r="H293" s="114"/>
      <c r="I293" s="86">
        <f>G293+H293</f>
        <v>0</v>
      </c>
    </row>
    <row r="294" spans="1:9" ht="30" customHeight="1" x14ac:dyDescent="0.2">
      <c r="A294" s="5" t="s">
        <v>443</v>
      </c>
      <c r="B294" s="4">
        <v>800</v>
      </c>
      <c r="C294" s="4" t="s">
        <v>36</v>
      </c>
      <c r="D294" s="4" t="s">
        <v>27</v>
      </c>
      <c r="E294" s="4" t="s">
        <v>444</v>
      </c>
      <c r="F294" s="4"/>
      <c r="G294" s="95">
        <f t="shared" ref="G294:I294" si="180">G295</f>
        <v>0</v>
      </c>
      <c r="H294" s="115">
        <f t="shared" si="180"/>
        <v>2418.83</v>
      </c>
      <c r="I294" s="115">
        <f t="shared" si="180"/>
        <v>2418.83</v>
      </c>
    </row>
    <row r="295" spans="1:9" ht="24" customHeight="1" x14ac:dyDescent="0.2">
      <c r="A295" s="5" t="s">
        <v>76</v>
      </c>
      <c r="B295" s="4">
        <v>800</v>
      </c>
      <c r="C295" s="4" t="s">
        <v>36</v>
      </c>
      <c r="D295" s="4" t="s">
        <v>27</v>
      </c>
      <c r="E295" s="4" t="s">
        <v>444</v>
      </c>
      <c r="F295" s="4">
        <v>400</v>
      </c>
      <c r="G295" s="95"/>
      <c r="H295" s="115">
        <v>2418.83</v>
      </c>
      <c r="I295" s="86">
        <f>G295+H295</f>
        <v>2418.83</v>
      </c>
    </row>
    <row r="296" spans="1:9" ht="96" hidden="1" customHeight="1" x14ac:dyDescent="0.2">
      <c r="A296" s="5" t="s">
        <v>151</v>
      </c>
      <c r="B296" s="4">
        <v>800</v>
      </c>
      <c r="C296" s="4" t="s">
        <v>36</v>
      </c>
      <c r="D296" s="4" t="s">
        <v>27</v>
      </c>
      <c r="E296" s="4" t="s">
        <v>150</v>
      </c>
      <c r="F296" s="4"/>
      <c r="G296" s="95">
        <f t="shared" ref="G296:I296" si="181">G297</f>
        <v>0</v>
      </c>
      <c r="H296" s="115">
        <f t="shared" si="181"/>
        <v>0</v>
      </c>
      <c r="I296" s="115">
        <f t="shared" si="181"/>
        <v>0</v>
      </c>
    </row>
    <row r="297" spans="1:9" ht="24" hidden="1" customHeight="1" x14ac:dyDescent="0.2">
      <c r="A297" s="5" t="s">
        <v>76</v>
      </c>
      <c r="B297" s="4">
        <v>800</v>
      </c>
      <c r="C297" s="4" t="s">
        <v>36</v>
      </c>
      <c r="D297" s="4" t="s">
        <v>27</v>
      </c>
      <c r="E297" s="4" t="s">
        <v>150</v>
      </c>
      <c r="F297" s="4">
        <v>400</v>
      </c>
      <c r="G297" s="95"/>
      <c r="H297" s="115"/>
      <c r="I297" s="86">
        <f>G297+H297</f>
        <v>0</v>
      </c>
    </row>
    <row r="298" spans="1:9" ht="70.5" customHeight="1" x14ac:dyDescent="0.2">
      <c r="A298" s="5" t="s">
        <v>431</v>
      </c>
      <c r="B298" s="4" t="s">
        <v>94</v>
      </c>
      <c r="C298" s="4" t="s">
        <v>36</v>
      </c>
      <c r="D298" s="4" t="s">
        <v>27</v>
      </c>
      <c r="E298" s="4" t="s">
        <v>149</v>
      </c>
      <c r="F298" s="4"/>
      <c r="G298" s="11">
        <f>G299</f>
        <v>1312.8119999999999</v>
      </c>
      <c r="H298" s="116">
        <f t="shared" ref="H298:I299" si="182">H299</f>
        <v>3822.7779999999998</v>
      </c>
      <c r="I298" s="116">
        <f t="shared" si="182"/>
        <v>5135.5899999999992</v>
      </c>
    </row>
    <row r="299" spans="1:9" ht="48" customHeight="1" x14ac:dyDescent="0.2">
      <c r="A299" s="5" t="s">
        <v>148</v>
      </c>
      <c r="B299" s="4" t="s">
        <v>94</v>
      </c>
      <c r="C299" s="4" t="s">
        <v>36</v>
      </c>
      <c r="D299" s="4" t="s">
        <v>27</v>
      </c>
      <c r="E299" s="4" t="s">
        <v>432</v>
      </c>
      <c r="F299" s="4"/>
      <c r="G299" s="11">
        <f>G300</f>
        <v>1312.8119999999999</v>
      </c>
      <c r="H299" s="116">
        <f t="shared" si="182"/>
        <v>3822.7779999999998</v>
      </c>
      <c r="I299" s="116">
        <f t="shared" si="182"/>
        <v>5135.5899999999992</v>
      </c>
    </row>
    <row r="300" spans="1:9" ht="36.75" customHeight="1" x14ac:dyDescent="0.2">
      <c r="A300" s="5" t="s">
        <v>445</v>
      </c>
      <c r="B300" s="4" t="s">
        <v>94</v>
      </c>
      <c r="C300" s="4" t="s">
        <v>36</v>
      </c>
      <c r="D300" s="4" t="s">
        <v>27</v>
      </c>
      <c r="E300" s="4" t="s">
        <v>147</v>
      </c>
      <c r="F300" s="4"/>
      <c r="G300" s="11">
        <f>G301+G302</f>
        <v>1312.8119999999999</v>
      </c>
      <c r="H300" s="116">
        <f t="shared" ref="H300:I300" si="183">H301+H302</f>
        <v>3822.7779999999998</v>
      </c>
      <c r="I300" s="116">
        <f t="shared" si="183"/>
        <v>5135.5899999999992</v>
      </c>
    </row>
    <row r="301" spans="1:9" ht="24" customHeight="1" x14ac:dyDescent="0.2">
      <c r="A301" s="5" t="s">
        <v>47</v>
      </c>
      <c r="B301" s="4" t="s">
        <v>94</v>
      </c>
      <c r="C301" s="4" t="s">
        <v>36</v>
      </c>
      <c r="D301" s="4" t="s">
        <v>27</v>
      </c>
      <c r="E301" s="4" t="s">
        <v>147</v>
      </c>
      <c r="F301" s="4" t="s">
        <v>51</v>
      </c>
      <c r="G301" s="11">
        <f>3340-627.67-1684.518</f>
        <v>1027.8119999999999</v>
      </c>
      <c r="H301" s="116">
        <v>3822.9879999999998</v>
      </c>
      <c r="I301" s="86">
        <f>G301+H301</f>
        <v>4850.7999999999993</v>
      </c>
    </row>
    <row r="302" spans="1:9" ht="24" customHeight="1" x14ac:dyDescent="0.2">
      <c r="A302" s="5" t="s">
        <v>80</v>
      </c>
      <c r="B302" s="4" t="s">
        <v>94</v>
      </c>
      <c r="C302" s="4" t="s">
        <v>36</v>
      </c>
      <c r="D302" s="4" t="s">
        <v>27</v>
      </c>
      <c r="E302" s="4" t="s">
        <v>147</v>
      </c>
      <c r="F302" s="4" t="s">
        <v>94</v>
      </c>
      <c r="G302" s="11">
        <f>285</f>
        <v>285</v>
      </c>
      <c r="H302" s="116">
        <v>-0.21</v>
      </c>
      <c r="I302" s="86">
        <f>G302+H302</f>
        <v>284.79000000000002</v>
      </c>
    </row>
    <row r="303" spans="1:9" ht="45.75" customHeight="1" x14ac:dyDescent="0.2">
      <c r="A303" s="5" t="s">
        <v>402</v>
      </c>
      <c r="B303" s="4" t="s">
        <v>94</v>
      </c>
      <c r="C303" s="4" t="s">
        <v>36</v>
      </c>
      <c r="D303" s="4" t="s">
        <v>27</v>
      </c>
      <c r="E303" s="4" t="s">
        <v>146</v>
      </c>
      <c r="F303" s="4"/>
      <c r="G303" s="97">
        <f>G304</f>
        <v>558.1</v>
      </c>
      <c r="H303" s="114">
        <f t="shared" ref="H303:I305" si="184">H304</f>
        <v>641.9</v>
      </c>
      <c r="I303" s="114">
        <f t="shared" si="184"/>
        <v>1200</v>
      </c>
    </row>
    <row r="304" spans="1:9" ht="36" customHeight="1" x14ac:dyDescent="0.2">
      <c r="A304" s="5" t="s">
        <v>145</v>
      </c>
      <c r="B304" s="4" t="s">
        <v>94</v>
      </c>
      <c r="C304" s="4" t="s">
        <v>36</v>
      </c>
      <c r="D304" s="4" t="s">
        <v>27</v>
      </c>
      <c r="E304" s="4" t="s">
        <v>446</v>
      </c>
      <c r="F304" s="4"/>
      <c r="G304" s="97">
        <f>G305</f>
        <v>558.1</v>
      </c>
      <c r="H304" s="114">
        <f t="shared" si="184"/>
        <v>641.9</v>
      </c>
      <c r="I304" s="114">
        <f t="shared" si="184"/>
        <v>1200</v>
      </c>
    </row>
    <row r="305" spans="1:9" ht="36" customHeight="1" x14ac:dyDescent="0.2">
      <c r="A305" s="5" t="s">
        <v>447</v>
      </c>
      <c r="B305" s="4" t="s">
        <v>94</v>
      </c>
      <c r="C305" s="4" t="s">
        <v>36</v>
      </c>
      <c r="D305" s="4" t="s">
        <v>27</v>
      </c>
      <c r="E305" s="4" t="s">
        <v>448</v>
      </c>
      <c r="F305" s="4"/>
      <c r="G305" s="97">
        <f>G306</f>
        <v>558.1</v>
      </c>
      <c r="H305" s="114">
        <f t="shared" si="184"/>
        <v>641.9</v>
      </c>
      <c r="I305" s="114">
        <f t="shared" si="184"/>
        <v>1200</v>
      </c>
    </row>
    <row r="306" spans="1:9" ht="24" customHeight="1" x14ac:dyDescent="0.2">
      <c r="A306" s="5" t="s">
        <v>47</v>
      </c>
      <c r="B306" s="4" t="s">
        <v>94</v>
      </c>
      <c r="C306" s="4" t="s">
        <v>36</v>
      </c>
      <c r="D306" s="4" t="s">
        <v>27</v>
      </c>
      <c r="E306" s="4" t="s">
        <v>448</v>
      </c>
      <c r="F306" s="4" t="s">
        <v>51</v>
      </c>
      <c r="G306" s="97">
        <v>558.1</v>
      </c>
      <c r="H306" s="114">
        <v>641.9</v>
      </c>
      <c r="I306" s="86">
        <f>G306+H306</f>
        <v>1200</v>
      </c>
    </row>
    <row r="307" spans="1:9" ht="54.75" customHeight="1" x14ac:dyDescent="0.2">
      <c r="A307" s="5" t="s">
        <v>403</v>
      </c>
      <c r="B307" s="4" t="s">
        <v>94</v>
      </c>
      <c r="C307" s="4" t="s">
        <v>36</v>
      </c>
      <c r="D307" s="4" t="s">
        <v>27</v>
      </c>
      <c r="E307" s="4" t="s">
        <v>140</v>
      </c>
      <c r="F307" s="4"/>
      <c r="G307" s="97">
        <f>G308+G317+G315</f>
        <v>2208.518</v>
      </c>
      <c r="H307" s="114">
        <f t="shared" ref="H307:I307" si="185">H308+H317+H315</f>
        <v>-1054.1399999999999</v>
      </c>
      <c r="I307" s="114">
        <f t="shared" si="185"/>
        <v>1154.3780000000002</v>
      </c>
    </row>
    <row r="308" spans="1:9" ht="48" customHeight="1" x14ac:dyDescent="0.2">
      <c r="A308" s="5" t="s">
        <v>144</v>
      </c>
      <c r="B308" s="4" t="s">
        <v>94</v>
      </c>
      <c r="C308" s="4" t="s">
        <v>36</v>
      </c>
      <c r="D308" s="4" t="s">
        <v>27</v>
      </c>
      <c r="E308" s="4" t="s">
        <v>394</v>
      </c>
      <c r="F308" s="4"/>
      <c r="G308" s="97">
        <f>G309</f>
        <v>804.51800000000003</v>
      </c>
      <c r="H308" s="114">
        <f t="shared" ref="H308:I308" si="186">H309</f>
        <v>250.36</v>
      </c>
      <c r="I308" s="114">
        <f t="shared" si="186"/>
        <v>1054.8780000000002</v>
      </c>
    </row>
    <row r="309" spans="1:9" ht="24" x14ac:dyDescent="0.2">
      <c r="A309" s="5" t="s">
        <v>449</v>
      </c>
      <c r="B309" s="4" t="s">
        <v>94</v>
      </c>
      <c r="C309" s="4" t="s">
        <v>36</v>
      </c>
      <c r="D309" s="4" t="s">
        <v>27</v>
      </c>
      <c r="E309" s="4" t="s">
        <v>450</v>
      </c>
      <c r="F309" s="4"/>
      <c r="G309" s="97">
        <f>G310+G311</f>
        <v>804.51800000000003</v>
      </c>
      <c r="H309" s="114">
        <f t="shared" ref="H309:I309" si="187">H310+H311</f>
        <v>250.36</v>
      </c>
      <c r="I309" s="114">
        <f t="shared" si="187"/>
        <v>1054.8780000000002</v>
      </c>
    </row>
    <row r="310" spans="1:9" ht="24" customHeight="1" x14ac:dyDescent="0.2">
      <c r="A310" s="5" t="s">
        <v>47</v>
      </c>
      <c r="B310" s="4" t="s">
        <v>94</v>
      </c>
      <c r="C310" s="4" t="s">
        <v>36</v>
      </c>
      <c r="D310" s="4" t="s">
        <v>27</v>
      </c>
      <c r="E310" s="4" t="s">
        <v>450</v>
      </c>
      <c r="F310" s="4">
        <v>200</v>
      </c>
      <c r="G310" s="97">
        <v>20</v>
      </c>
      <c r="H310" s="114">
        <v>-20</v>
      </c>
      <c r="I310" s="86">
        <f>G310+H310</f>
        <v>0</v>
      </c>
    </row>
    <row r="311" spans="1:9" ht="24" customHeight="1" x14ac:dyDescent="0.2">
      <c r="A311" s="5" t="s">
        <v>76</v>
      </c>
      <c r="B311" s="4" t="s">
        <v>94</v>
      </c>
      <c r="C311" s="4" t="s">
        <v>36</v>
      </c>
      <c r="D311" s="4" t="s">
        <v>27</v>
      </c>
      <c r="E311" s="4" t="s">
        <v>450</v>
      </c>
      <c r="F311" s="4" t="s">
        <v>75</v>
      </c>
      <c r="G311" s="97">
        <v>784.51800000000003</v>
      </c>
      <c r="H311" s="114">
        <v>270.36</v>
      </c>
      <c r="I311" s="86">
        <f>G311+H311</f>
        <v>1054.8780000000002</v>
      </c>
    </row>
    <row r="312" spans="1:9" ht="24" customHeight="1" x14ac:dyDescent="0.2">
      <c r="A312" s="5" t="s">
        <v>451</v>
      </c>
      <c r="B312" s="4" t="s">
        <v>94</v>
      </c>
      <c r="C312" s="4" t="s">
        <v>36</v>
      </c>
      <c r="D312" s="4" t="s">
        <v>27</v>
      </c>
      <c r="E312" s="4" t="s">
        <v>453</v>
      </c>
      <c r="F312" s="4"/>
      <c r="G312" s="97">
        <f>G313+G315+G317</f>
        <v>1404</v>
      </c>
      <c r="H312" s="114">
        <f t="shared" ref="H312:I312" si="188">H313+H315+H317</f>
        <v>-1304.5</v>
      </c>
      <c r="I312" s="114">
        <f t="shared" si="188"/>
        <v>99.5</v>
      </c>
    </row>
    <row r="313" spans="1:9" ht="24" hidden="1" customHeight="1" x14ac:dyDescent="0.2">
      <c r="A313" s="5" t="s">
        <v>452</v>
      </c>
      <c r="B313" s="4" t="s">
        <v>94</v>
      </c>
      <c r="C313" s="4" t="s">
        <v>36</v>
      </c>
      <c r="D313" s="4" t="s">
        <v>27</v>
      </c>
      <c r="E313" s="4" t="s">
        <v>454</v>
      </c>
      <c r="F313" s="4"/>
      <c r="G313" s="97">
        <f>G314</f>
        <v>0</v>
      </c>
      <c r="H313" s="114">
        <f t="shared" ref="H313:I313" si="189">H314</f>
        <v>0</v>
      </c>
      <c r="I313" s="114">
        <f t="shared" si="189"/>
        <v>0</v>
      </c>
    </row>
    <row r="314" spans="1:9" ht="24" hidden="1" customHeight="1" x14ac:dyDescent="0.2">
      <c r="A314" s="5" t="s">
        <v>80</v>
      </c>
      <c r="B314" s="4" t="s">
        <v>94</v>
      </c>
      <c r="C314" s="4" t="s">
        <v>36</v>
      </c>
      <c r="D314" s="4" t="s">
        <v>27</v>
      </c>
      <c r="E314" s="4" t="s">
        <v>454</v>
      </c>
      <c r="F314" s="4" t="s">
        <v>94</v>
      </c>
      <c r="G314" s="97"/>
      <c r="H314" s="114"/>
      <c r="I314" s="86">
        <f>G314+H314</f>
        <v>0</v>
      </c>
    </row>
    <row r="315" spans="1:9" ht="48" customHeight="1" x14ac:dyDescent="0.2">
      <c r="A315" s="9" t="s">
        <v>143</v>
      </c>
      <c r="B315" s="4" t="s">
        <v>94</v>
      </c>
      <c r="C315" s="4" t="s">
        <v>36</v>
      </c>
      <c r="D315" s="4" t="s">
        <v>27</v>
      </c>
      <c r="E315" s="4" t="s">
        <v>455</v>
      </c>
      <c r="F315" s="4"/>
      <c r="G315" s="97">
        <f t="shared" ref="G315:I315" si="190">G316</f>
        <v>800</v>
      </c>
      <c r="H315" s="114">
        <f t="shared" si="190"/>
        <v>-800</v>
      </c>
      <c r="I315" s="114">
        <f t="shared" si="190"/>
        <v>0</v>
      </c>
    </row>
    <row r="316" spans="1:9" ht="24" customHeight="1" x14ac:dyDescent="0.2">
      <c r="A316" s="5" t="s">
        <v>76</v>
      </c>
      <c r="B316" s="4" t="s">
        <v>94</v>
      </c>
      <c r="C316" s="4" t="s">
        <v>36</v>
      </c>
      <c r="D316" s="4" t="s">
        <v>27</v>
      </c>
      <c r="E316" s="4" t="s">
        <v>455</v>
      </c>
      <c r="F316" s="4" t="s">
        <v>51</v>
      </c>
      <c r="G316" s="97">
        <v>800</v>
      </c>
      <c r="H316" s="114">
        <v>-800</v>
      </c>
      <c r="I316" s="86">
        <f>G316+H316</f>
        <v>0</v>
      </c>
    </row>
    <row r="317" spans="1:9" ht="60" customHeight="1" x14ac:dyDescent="0.2">
      <c r="A317" s="5" t="s">
        <v>325</v>
      </c>
      <c r="B317" s="4" t="s">
        <v>94</v>
      </c>
      <c r="C317" s="4" t="s">
        <v>36</v>
      </c>
      <c r="D317" s="4" t="s">
        <v>27</v>
      </c>
      <c r="E317" s="4" t="s">
        <v>142</v>
      </c>
      <c r="F317" s="4"/>
      <c r="G317" s="97">
        <f t="shared" ref="G317" si="191">G318+G319</f>
        <v>604</v>
      </c>
      <c r="H317" s="114">
        <f t="shared" ref="H317:I317" si="192">H318+H319</f>
        <v>-504.5</v>
      </c>
      <c r="I317" s="114">
        <f t="shared" si="192"/>
        <v>99.5</v>
      </c>
    </row>
    <row r="318" spans="1:9" ht="24" hidden="1" customHeight="1" x14ac:dyDescent="0.2">
      <c r="A318" s="5" t="s">
        <v>47</v>
      </c>
      <c r="B318" s="4" t="s">
        <v>94</v>
      </c>
      <c r="C318" s="4" t="s">
        <v>36</v>
      </c>
      <c r="D318" s="4" t="s">
        <v>27</v>
      </c>
      <c r="E318" s="4" t="s">
        <v>142</v>
      </c>
      <c r="F318" s="4" t="s">
        <v>51</v>
      </c>
      <c r="G318" s="97"/>
      <c r="H318" s="114"/>
      <c r="I318" s="86">
        <f>G318+H318</f>
        <v>0</v>
      </c>
    </row>
    <row r="319" spans="1:9" ht="24" customHeight="1" x14ac:dyDescent="0.2">
      <c r="A319" s="5" t="s">
        <v>80</v>
      </c>
      <c r="B319" s="4" t="s">
        <v>94</v>
      </c>
      <c r="C319" s="4" t="s">
        <v>36</v>
      </c>
      <c r="D319" s="4" t="s">
        <v>27</v>
      </c>
      <c r="E319" s="4" t="s">
        <v>142</v>
      </c>
      <c r="F319" s="4" t="s">
        <v>94</v>
      </c>
      <c r="G319" s="97">
        <v>604</v>
      </c>
      <c r="H319" s="114">
        <v>-504.5</v>
      </c>
      <c r="I319" s="86">
        <f>G319+H319</f>
        <v>99.5</v>
      </c>
    </row>
    <row r="320" spans="1:9" ht="12.75" customHeight="1" x14ac:dyDescent="0.2">
      <c r="A320" s="5" t="s">
        <v>141</v>
      </c>
      <c r="B320" s="4" t="s">
        <v>94</v>
      </c>
      <c r="C320" s="4" t="s">
        <v>36</v>
      </c>
      <c r="D320" s="4" t="s">
        <v>6</v>
      </c>
      <c r="E320" s="4"/>
      <c r="F320" s="4"/>
      <c r="G320" s="100">
        <f>G321</f>
        <v>200</v>
      </c>
      <c r="H320" s="113">
        <f t="shared" ref="H320:I323" si="193">H321</f>
        <v>750</v>
      </c>
      <c r="I320" s="113">
        <f t="shared" si="193"/>
        <v>950</v>
      </c>
    </row>
    <row r="321" spans="1:9" ht="54" customHeight="1" x14ac:dyDescent="0.2">
      <c r="A321" s="5" t="s">
        <v>403</v>
      </c>
      <c r="B321" s="4" t="s">
        <v>94</v>
      </c>
      <c r="C321" s="4" t="s">
        <v>36</v>
      </c>
      <c r="D321" s="4" t="s">
        <v>6</v>
      </c>
      <c r="E321" s="4" t="s">
        <v>140</v>
      </c>
      <c r="F321" s="4"/>
      <c r="G321" s="95">
        <f>G322</f>
        <v>200</v>
      </c>
      <c r="H321" s="115">
        <f t="shared" si="193"/>
        <v>750</v>
      </c>
      <c r="I321" s="115">
        <f t="shared" si="193"/>
        <v>950</v>
      </c>
    </row>
    <row r="322" spans="1:9" ht="24" customHeight="1" x14ac:dyDescent="0.2">
      <c r="A322" s="5" t="s">
        <v>303</v>
      </c>
      <c r="B322" s="4" t="s">
        <v>94</v>
      </c>
      <c r="C322" s="4" t="s">
        <v>36</v>
      </c>
      <c r="D322" s="4" t="s">
        <v>6</v>
      </c>
      <c r="E322" s="4" t="s">
        <v>456</v>
      </c>
      <c r="F322" s="4"/>
      <c r="G322" s="95">
        <f>G323</f>
        <v>200</v>
      </c>
      <c r="H322" s="115">
        <f t="shared" si="193"/>
        <v>750</v>
      </c>
      <c r="I322" s="115">
        <f t="shared" si="193"/>
        <v>950</v>
      </c>
    </row>
    <row r="323" spans="1:9" ht="24" customHeight="1" x14ac:dyDescent="0.2">
      <c r="A323" s="5" t="s">
        <v>458</v>
      </c>
      <c r="B323" s="4" t="s">
        <v>94</v>
      </c>
      <c r="C323" s="4" t="s">
        <v>36</v>
      </c>
      <c r="D323" s="4" t="s">
        <v>6</v>
      </c>
      <c r="E323" s="4" t="s">
        <v>457</v>
      </c>
      <c r="F323" s="4"/>
      <c r="G323" s="95">
        <f>G324</f>
        <v>200</v>
      </c>
      <c r="H323" s="115">
        <f t="shared" si="193"/>
        <v>750</v>
      </c>
      <c r="I323" s="115">
        <f t="shared" si="193"/>
        <v>950</v>
      </c>
    </row>
    <row r="324" spans="1:9" ht="24" customHeight="1" x14ac:dyDescent="0.2">
      <c r="A324" s="5" t="s">
        <v>47</v>
      </c>
      <c r="B324" s="4" t="s">
        <v>94</v>
      </c>
      <c r="C324" s="4" t="s">
        <v>36</v>
      </c>
      <c r="D324" s="4" t="s">
        <v>6</v>
      </c>
      <c r="E324" s="4" t="s">
        <v>457</v>
      </c>
      <c r="F324" s="4" t="s">
        <v>51</v>
      </c>
      <c r="G324" s="95">
        <v>200</v>
      </c>
      <c r="H324" s="115">
        <v>750</v>
      </c>
      <c r="I324" s="86">
        <f>G324+H324</f>
        <v>950</v>
      </c>
    </row>
    <row r="325" spans="1:9" ht="12.75" customHeight="1" x14ac:dyDescent="0.2">
      <c r="A325" s="5" t="s">
        <v>255</v>
      </c>
      <c r="B325" s="4" t="s">
        <v>94</v>
      </c>
      <c r="C325" s="4" t="s">
        <v>53</v>
      </c>
      <c r="D325" s="4"/>
      <c r="E325" s="4"/>
      <c r="F325" s="4"/>
      <c r="G325" s="95">
        <f t="shared" ref="G325:I329" si="194">G326</f>
        <v>50</v>
      </c>
      <c r="H325" s="115">
        <f t="shared" si="194"/>
        <v>-50</v>
      </c>
      <c r="I325" s="115">
        <f t="shared" si="194"/>
        <v>0</v>
      </c>
    </row>
    <row r="326" spans="1:9" ht="18" customHeight="1" x14ac:dyDescent="0.2">
      <c r="A326" s="5" t="s">
        <v>341</v>
      </c>
      <c r="B326" s="4" t="s">
        <v>94</v>
      </c>
      <c r="C326" s="4" t="s">
        <v>53</v>
      </c>
      <c r="D326" s="4" t="s">
        <v>36</v>
      </c>
      <c r="E326" s="4"/>
      <c r="F326" s="4"/>
      <c r="G326" s="95">
        <f>G327</f>
        <v>50</v>
      </c>
      <c r="H326" s="115">
        <f t="shared" si="194"/>
        <v>-50</v>
      </c>
      <c r="I326" s="115">
        <f t="shared" si="194"/>
        <v>0</v>
      </c>
    </row>
    <row r="327" spans="1:9" ht="58.5" customHeight="1" x14ac:dyDescent="0.2">
      <c r="A327" s="5" t="s">
        <v>403</v>
      </c>
      <c r="B327" s="4" t="s">
        <v>94</v>
      </c>
      <c r="C327" s="4" t="s">
        <v>53</v>
      </c>
      <c r="D327" s="4" t="s">
        <v>36</v>
      </c>
      <c r="E327" s="4" t="s">
        <v>140</v>
      </c>
      <c r="F327" s="4"/>
      <c r="G327" s="95">
        <f>G328</f>
        <v>50</v>
      </c>
      <c r="H327" s="115">
        <f t="shared" si="194"/>
        <v>-50</v>
      </c>
      <c r="I327" s="115">
        <f t="shared" si="194"/>
        <v>0</v>
      </c>
    </row>
    <row r="328" spans="1:9" ht="24" customHeight="1" x14ac:dyDescent="0.2">
      <c r="A328" s="5" t="s">
        <v>342</v>
      </c>
      <c r="B328" s="4" t="s">
        <v>94</v>
      </c>
      <c r="C328" s="4" t="s">
        <v>53</v>
      </c>
      <c r="D328" s="4" t="s">
        <v>36</v>
      </c>
      <c r="E328" s="4" t="s">
        <v>459</v>
      </c>
      <c r="F328" s="4"/>
      <c r="G328" s="95">
        <f>G329</f>
        <v>50</v>
      </c>
      <c r="H328" s="115">
        <f t="shared" si="194"/>
        <v>-50</v>
      </c>
      <c r="I328" s="115">
        <f t="shared" si="194"/>
        <v>0</v>
      </c>
    </row>
    <row r="329" spans="1:9" ht="24" customHeight="1" x14ac:dyDescent="0.2">
      <c r="A329" s="5" t="s">
        <v>460</v>
      </c>
      <c r="B329" s="4" t="s">
        <v>94</v>
      </c>
      <c r="C329" s="4" t="s">
        <v>53</v>
      </c>
      <c r="D329" s="4" t="s">
        <v>36</v>
      </c>
      <c r="E329" s="4" t="s">
        <v>461</v>
      </c>
      <c r="F329" s="4"/>
      <c r="G329" s="95">
        <f>G330</f>
        <v>50</v>
      </c>
      <c r="H329" s="115">
        <f t="shared" si="194"/>
        <v>-50</v>
      </c>
      <c r="I329" s="115">
        <f t="shared" si="194"/>
        <v>0</v>
      </c>
    </row>
    <row r="330" spans="1:9" ht="24" customHeight="1" x14ac:dyDescent="0.2">
      <c r="A330" s="5" t="s">
        <v>47</v>
      </c>
      <c r="B330" s="4" t="s">
        <v>94</v>
      </c>
      <c r="C330" s="4" t="s">
        <v>53</v>
      </c>
      <c r="D330" s="4" t="s">
        <v>36</v>
      </c>
      <c r="E330" s="4" t="s">
        <v>461</v>
      </c>
      <c r="F330" s="4" t="s">
        <v>51</v>
      </c>
      <c r="G330" s="95">
        <v>50</v>
      </c>
      <c r="H330" s="115">
        <v>-50</v>
      </c>
      <c r="I330" s="86">
        <f>G330+H330</f>
        <v>0</v>
      </c>
    </row>
    <row r="331" spans="1:9" ht="12.75" customHeight="1" x14ac:dyDescent="0.2">
      <c r="A331" s="5" t="s">
        <v>252</v>
      </c>
      <c r="B331" s="4" t="s">
        <v>94</v>
      </c>
      <c r="C331" s="4" t="s">
        <v>88</v>
      </c>
      <c r="D331" s="4"/>
      <c r="E331" s="4"/>
      <c r="F331" s="4"/>
      <c r="G331" s="3">
        <f>G333</f>
        <v>900</v>
      </c>
      <c r="H331" s="86">
        <f t="shared" ref="H331:I331" si="195">H333</f>
        <v>292.67</v>
      </c>
      <c r="I331" s="86">
        <f t="shared" si="195"/>
        <v>1192.67</v>
      </c>
    </row>
    <row r="332" spans="1:9" ht="12.75" customHeight="1" x14ac:dyDescent="0.2">
      <c r="A332" s="5" t="s">
        <v>129</v>
      </c>
      <c r="B332" s="4">
        <v>800</v>
      </c>
      <c r="C332" s="4" t="s">
        <v>88</v>
      </c>
      <c r="D332" s="4" t="s">
        <v>27</v>
      </c>
      <c r="E332" s="4"/>
      <c r="F332" s="4"/>
      <c r="G332" s="3">
        <f>G333</f>
        <v>900</v>
      </c>
      <c r="H332" s="86">
        <f t="shared" ref="H332:I335" si="196">H333</f>
        <v>292.67</v>
      </c>
      <c r="I332" s="86">
        <f t="shared" si="196"/>
        <v>1192.67</v>
      </c>
    </row>
    <row r="333" spans="1:9" ht="33.75" customHeight="1" x14ac:dyDescent="0.2">
      <c r="A333" s="5" t="s">
        <v>361</v>
      </c>
      <c r="B333" s="4" t="s">
        <v>94</v>
      </c>
      <c r="C333" s="4" t="s">
        <v>88</v>
      </c>
      <c r="D333" s="4" t="s">
        <v>27</v>
      </c>
      <c r="E333" s="4" t="s">
        <v>60</v>
      </c>
      <c r="F333" s="4"/>
      <c r="G333" s="95">
        <f>G334</f>
        <v>900</v>
      </c>
      <c r="H333" s="115">
        <f t="shared" si="196"/>
        <v>292.67</v>
      </c>
      <c r="I333" s="115">
        <f t="shared" si="196"/>
        <v>1192.67</v>
      </c>
    </row>
    <row r="334" spans="1:9" ht="30.75" customHeight="1" x14ac:dyDescent="0.2">
      <c r="A334" s="5" t="s">
        <v>127</v>
      </c>
      <c r="B334" s="4" t="s">
        <v>94</v>
      </c>
      <c r="C334" s="4" t="s">
        <v>88</v>
      </c>
      <c r="D334" s="4" t="s">
        <v>27</v>
      </c>
      <c r="E334" s="4" t="s">
        <v>126</v>
      </c>
      <c r="F334" s="4"/>
      <c r="G334" s="95">
        <f>G335</f>
        <v>900</v>
      </c>
      <c r="H334" s="115">
        <f t="shared" si="196"/>
        <v>292.67</v>
      </c>
      <c r="I334" s="115">
        <f t="shared" si="196"/>
        <v>1192.67</v>
      </c>
    </row>
    <row r="335" spans="1:9" ht="36" x14ac:dyDescent="0.2">
      <c r="A335" s="5" t="s">
        <v>355</v>
      </c>
      <c r="B335" s="4" t="s">
        <v>94</v>
      </c>
      <c r="C335" s="4" t="s">
        <v>88</v>
      </c>
      <c r="D335" s="4" t="s">
        <v>27</v>
      </c>
      <c r="E335" s="4" t="s">
        <v>356</v>
      </c>
      <c r="F335" s="4"/>
      <c r="G335" s="95">
        <f>G336</f>
        <v>900</v>
      </c>
      <c r="H335" s="115">
        <f t="shared" si="196"/>
        <v>292.67</v>
      </c>
      <c r="I335" s="115">
        <f t="shared" si="196"/>
        <v>1192.67</v>
      </c>
    </row>
    <row r="336" spans="1:9" s="88" customFormat="1" ht="24" x14ac:dyDescent="0.2">
      <c r="A336" s="9" t="s">
        <v>76</v>
      </c>
      <c r="B336" s="4" t="s">
        <v>94</v>
      </c>
      <c r="C336" s="4" t="s">
        <v>88</v>
      </c>
      <c r="D336" s="4" t="s">
        <v>27</v>
      </c>
      <c r="E336" s="4" t="s">
        <v>356</v>
      </c>
      <c r="F336" s="4" t="s">
        <v>75</v>
      </c>
      <c r="G336" s="95">
        <v>900</v>
      </c>
      <c r="H336" s="115">
        <v>292.67</v>
      </c>
      <c r="I336" s="86">
        <f>G336+H336</f>
        <v>1192.67</v>
      </c>
    </row>
    <row r="337" spans="1:9" ht="12.75" customHeight="1" x14ac:dyDescent="0.2">
      <c r="A337" s="5" t="s">
        <v>78</v>
      </c>
      <c r="B337" s="4" t="s">
        <v>94</v>
      </c>
      <c r="C337" s="4" t="s">
        <v>73</v>
      </c>
      <c r="D337" s="4"/>
      <c r="E337" s="4"/>
      <c r="F337" s="4"/>
      <c r="G337" s="100">
        <f>G338</f>
        <v>200</v>
      </c>
      <c r="H337" s="113">
        <f t="shared" ref="H337:I341" si="197">H338</f>
        <v>-200</v>
      </c>
      <c r="I337" s="113">
        <f t="shared" si="197"/>
        <v>0</v>
      </c>
    </row>
    <row r="338" spans="1:9" ht="12.75" customHeight="1" x14ac:dyDescent="0.2">
      <c r="A338" s="5" t="s">
        <v>74</v>
      </c>
      <c r="B338" s="4" t="s">
        <v>94</v>
      </c>
      <c r="C338" s="4" t="s">
        <v>73</v>
      </c>
      <c r="D338" s="4" t="s">
        <v>73</v>
      </c>
      <c r="E338" s="4"/>
      <c r="F338" s="4"/>
      <c r="G338" s="100">
        <f>G339</f>
        <v>200</v>
      </c>
      <c r="H338" s="113">
        <f t="shared" si="197"/>
        <v>-200</v>
      </c>
      <c r="I338" s="113">
        <f t="shared" si="197"/>
        <v>0</v>
      </c>
    </row>
    <row r="339" spans="1:9" ht="51.75" customHeight="1" x14ac:dyDescent="0.2">
      <c r="A339" s="5" t="s">
        <v>462</v>
      </c>
      <c r="B339" s="4" t="s">
        <v>94</v>
      </c>
      <c r="C339" s="4" t="s">
        <v>73</v>
      </c>
      <c r="D339" s="4" t="s">
        <v>73</v>
      </c>
      <c r="E339" s="4" t="s">
        <v>57</v>
      </c>
      <c r="F339" s="4"/>
      <c r="G339" s="97">
        <f>G340</f>
        <v>200</v>
      </c>
      <c r="H339" s="114">
        <f t="shared" si="197"/>
        <v>-200</v>
      </c>
      <c r="I339" s="114">
        <f t="shared" si="197"/>
        <v>0</v>
      </c>
    </row>
    <row r="340" spans="1:9" ht="41.25" customHeight="1" x14ac:dyDescent="0.2">
      <c r="A340" s="5" t="s">
        <v>352</v>
      </c>
      <c r="B340" s="4" t="s">
        <v>94</v>
      </c>
      <c r="C340" s="4" t="s">
        <v>73</v>
      </c>
      <c r="D340" s="4" t="s">
        <v>73</v>
      </c>
      <c r="E340" s="4" t="s">
        <v>463</v>
      </c>
      <c r="F340" s="4"/>
      <c r="G340" s="100">
        <f>G341</f>
        <v>200</v>
      </c>
      <c r="H340" s="113">
        <f t="shared" si="197"/>
        <v>-200</v>
      </c>
      <c r="I340" s="113">
        <f t="shared" si="197"/>
        <v>0</v>
      </c>
    </row>
    <row r="341" spans="1:9" ht="41.25" customHeight="1" x14ac:dyDescent="0.2">
      <c r="A341" s="5" t="s">
        <v>465</v>
      </c>
      <c r="B341" s="4" t="s">
        <v>94</v>
      </c>
      <c r="C341" s="4" t="s">
        <v>73</v>
      </c>
      <c r="D341" s="4" t="s">
        <v>73</v>
      </c>
      <c r="E341" s="4" t="s">
        <v>464</v>
      </c>
      <c r="F341" s="4"/>
      <c r="G341" s="100">
        <f>G342</f>
        <v>200</v>
      </c>
      <c r="H341" s="113">
        <f t="shared" si="197"/>
        <v>-200</v>
      </c>
      <c r="I341" s="113">
        <f t="shared" si="197"/>
        <v>0</v>
      </c>
    </row>
    <row r="342" spans="1:9" ht="24" customHeight="1" x14ac:dyDescent="0.2">
      <c r="A342" s="5" t="s">
        <v>47</v>
      </c>
      <c r="B342" s="4" t="s">
        <v>94</v>
      </c>
      <c r="C342" s="4" t="s">
        <v>73</v>
      </c>
      <c r="D342" s="4" t="s">
        <v>73</v>
      </c>
      <c r="E342" s="4" t="s">
        <v>72</v>
      </c>
      <c r="F342" s="4">
        <v>200</v>
      </c>
      <c r="G342" s="100">
        <v>200</v>
      </c>
      <c r="H342" s="113">
        <v>-200</v>
      </c>
      <c r="I342" s="86">
        <f>G342+H342</f>
        <v>0</v>
      </c>
    </row>
    <row r="343" spans="1:9" ht="12.75" customHeight="1" x14ac:dyDescent="0.2">
      <c r="A343" s="5" t="s">
        <v>71</v>
      </c>
      <c r="B343" s="4" t="s">
        <v>94</v>
      </c>
      <c r="C343" s="4" t="s">
        <v>54</v>
      </c>
      <c r="D343" s="4" t="s">
        <v>19</v>
      </c>
      <c r="E343" s="4"/>
      <c r="F343" s="4"/>
      <c r="G343" s="3">
        <f t="shared" ref="G343:I343" si="198">G351+G344</f>
        <v>1541.19</v>
      </c>
      <c r="H343" s="86">
        <f t="shared" si="198"/>
        <v>2180.91</v>
      </c>
      <c r="I343" s="86">
        <f t="shared" si="198"/>
        <v>3722.1</v>
      </c>
    </row>
    <row r="344" spans="1:9" ht="12.75" customHeight="1" x14ac:dyDescent="0.2">
      <c r="A344" s="5" t="s">
        <v>70</v>
      </c>
      <c r="B344" s="4" t="s">
        <v>94</v>
      </c>
      <c r="C344" s="4" t="s">
        <v>54</v>
      </c>
      <c r="D344" s="4" t="s">
        <v>15</v>
      </c>
      <c r="E344" s="4"/>
      <c r="F344" s="4"/>
      <c r="G344" s="3">
        <f>G345+G349</f>
        <v>93.19</v>
      </c>
      <c r="H344" s="86">
        <f t="shared" ref="H344:I344" si="199">H345+H349</f>
        <v>274.81</v>
      </c>
      <c r="I344" s="86">
        <f t="shared" si="199"/>
        <v>368</v>
      </c>
    </row>
    <row r="345" spans="1:9" ht="53.25" customHeight="1" x14ac:dyDescent="0.2">
      <c r="A345" s="5" t="s">
        <v>462</v>
      </c>
      <c r="B345" s="4" t="s">
        <v>94</v>
      </c>
      <c r="C345" s="4" t="s">
        <v>54</v>
      </c>
      <c r="D345" s="4" t="s">
        <v>15</v>
      </c>
      <c r="E345" s="4" t="s">
        <v>57</v>
      </c>
      <c r="F345" s="4"/>
      <c r="G345" s="3">
        <f>G346</f>
        <v>0</v>
      </c>
      <c r="H345" s="86">
        <f t="shared" ref="H345:I347" si="200">H346</f>
        <v>368</v>
      </c>
      <c r="I345" s="86">
        <f t="shared" si="200"/>
        <v>368</v>
      </c>
    </row>
    <row r="346" spans="1:9" ht="44.25" customHeight="1" x14ac:dyDescent="0.2">
      <c r="A346" s="5" t="s">
        <v>352</v>
      </c>
      <c r="B346" s="4" t="s">
        <v>94</v>
      </c>
      <c r="C346" s="4" t="s">
        <v>54</v>
      </c>
      <c r="D346" s="4" t="s">
        <v>15</v>
      </c>
      <c r="E346" s="4" t="s">
        <v>463</v>
      </c>
      <c r="F346" s="4"/>
      <c r="G346" s="3">
        <f>G347</f>
        <v>0</v>
      </c>
      <c r="H346" s="86">
        <f t="shared" si="200"/>
        <v>368</v>
      </c>
      <c r="I346" s="86">
        <f t="shared" si="200"/>
        <v>368</v>
      </c>
    </row>
    <row r="347" spans="1:9" ht="28.5" customHeight="1" x14ac:dyDescent="0.2">
      <c r="A347" s="5" t="s">
        <v>466</v>
      </c>
      <c r="B347" s="4" t="s">
        <v>94</v>
      </c>
      <c r="C347" s="4" t="s">
        <v>54</v>
      </c>
      <c r="D347" s="4" t="s">
        <v>15</v>
      </c>
      <c r="E347" s="4" t="s">
        <v>467</v>
      </c>
      <c r="F347" s="4"/>
      <c r="G347" s="3">
        <f>G348</f>
        <v>0</v>
      </c>
      <c r="H347" s="86">
        <f t="shared" si="200"/>
        <v>368</v>
      </c>
      <c r="I347" s="86">
        <f t="shared" si="200"/>
        <v>368</v>
      </c>
    </row>
    <row r="348" spans="1:9" ht="12.75" customHeight="1" x14ac:dyDescent="0.2">
      <c r="A348" s="5" t="s">
        <v>45</v>
      </c>
      <c r="B348" s="4" t="s">
        <v>94</v>
      </c>
      <c r="C348" s="4" t="s">
        <v>54</v>
      </c>
      <c r="D348" s="4" t="s">
        <v>15</v>
      </c>
      <c r="E348" s="4" t="s">
        <v>467</v>
      </c>
      <c r="F348" s="4" t="s">
        <v>43</v>
      </c>
      <c r="G348" s="95"/>
      <c r="H348" s="115">
        <v>368</v>
      </c>
      <c r="I348" s="86">
        <f>G348+H348</f>
        <v>368</v>
      </c>
    </row>
    <row r="349" spans="1:9" ht="12.75" customHeight="1" x14ac:dyDescent="0.2">
      <c r="A349" s="5" t="s">
        <v>69</v>
      </c>
      <c r="B349" s="4" t="s">
        <v>94</v>
      </c>
      <c r="C349" s="4" t="s">
        <v>54</v>
      </c>
      <c r="D349" s="4" t="s">
        <v>15</v>
      </c>
      <c r="E349" s="4" t="s">
        <v>68</v>
      </c>
      <c r="F349" s="4"/>
      <c r="G349" s="95">
        <f t="shared" ref="G349:I349" si="201">G350</f>
        <v>93.19</v>
      </c>
      <c r="H349" s="115">
        <f t="shared" si="201"/>
        <v>-93.19</v>
      </c>
      <c r="I349" s="115">
        <f t="shared" si="201"/>
        <v>0</v>
      </c>
    </row>
    <row r="350" spans="1:9" ht="12.75" customHeight="1" x14ac:dyDescent="0.2">
      <c r="A350" s="5" t="s">
        <v>45</v>
      </c>
      <c r="B350" s="4" t="s">
        <v>94</v>
      </c>
      <c r="C350" s="4" t="s">
        <v>54</v>
      </c>
      <c r="D350" s="4" t="s">
        <v>15</v>
      </c>
      <c r="E350" s="4" t="s">
        <v>68</v>
      </c>
      <c r="F350" s="4" t="s">
        <v>43</v>
      </c>
      <c r="G350" s="95">
        <v>93.19</v>
      </c>
      <c r="H350" s="115">
        <v>-93.19</v>
      </c>
      <c r="I350" s="86">
        <f>G350+H350</f>
        <v>0</v>
      </c>
    </row>
    <row r="351" spans="1:9" s="36" customFormat="1" ht="12.75" customHeight="1" x14ac:dyDescent="0.2">
      <c r="A351" s="5" t="s">
        <v>67</v>
      </c>
      <c r="B351" s="4" t="s">
        <v>94</v>
      </c>
      <c r="C351" s="4" t="s">
        <v>54</v>
      </c>
      <c r="D351" s="4" t="s">
        <v>6</v>
      </c>
      <c r="E351" s="4"/>
      <c r="F351" s="4"/>
      <c r="G351" s="3">
        <f>G352+G356+G362</f>
        <v>1448</v>
      </c>
      <c r="H351" s="86">
        <f t="shared" ref="H351:I351" si="202">H352+H356+H362</f>
        <v>1906.0999999999997</v>
      </c>
      <c r="I351" s="86">
        <f t="shared" si="202"/>
        <v>3354.1</v>
      </c>
    </row>
    <row r="352" spans="1:9" s="36" customFormat="1" ht="60" x14ac:dyDescent="0.2">
      <c r="A352" s="5" t="s">
        <v>396</v>
      </c>
      <c r="B352" s="4" t="s">
        <v>94</v>
      </c>
      <c r="C352" s="4" t="s">
        <v>54</v>
      </c>
      <c r="D352" s="4" t="s">
        <v>6</v>
      </c>
      <c r="E352" s="4" t="s">
        <v>66</v>
      </c>
      <c r="F352" s="4"/>
      <c r="G352" s="97">
        <f>G353</f>
        <v>564</v>
      </c>
      <c r="H352" s="114">
        <f t="shared" ref="H352:I353" si="203">H353</f>
        <v>2510.1</v>
      </c>
      <c r="I352" s="114">
        <f t="shared" si="203"/>
        <v>3074.1</v>
      </c>
    </row>
    <row r="353" spans="1:9" s="36" customFormat="1" ht="24" x14ac:dyDescent="0.2">
      <c r="A353" s="5" t="s">
        <v>468</v>
      </c>
      <c r="B353" s="4" t="s">
        <v>94</v>
      </c>
      <c r="C353" s="4" t="s">
        <v>54</v>
      </c>
      <c r="D353" s="4" t="s">
        <v>6</v>
      </c>
      <c r="E353" s="4" t="s">
        <v>440</v>
      </c>
      <c r="F353" s="4"/>
      <c r="G353" s="97">
        <f>G354</f>
        <v>564</v>
      </c>
      <c r="H353" s="114">
        <f t="shared" si="203"/>
        <v>2510.1</v>
      </c>
      <c r="I353" s="114">
        <f t="shared" si="203"/>
        <v>3074.1</v>
      </c>
    </row>
    <row r="354" spans="1:9" s="36" customFormat="1" ht="84" x14ac:dyDescent="0.2">
      <c r="A354" s="5" t="s">
        <v>335</v>
      </c>
      <c r="B354" s="4" t="s">
        <v>94</v>
      </c>
      <c r="C354" s="4" t="s">
        <v>54</v>
      </c>
      <c r="D354" s="4" t="s">
        <v>6</v>
      </c>
      <c r="E354" s="4" t="s">
        <v>65</v>
      </c>
      <c r="F354" s="4"/>
      <c r="G354" s="97">
        <f t="shared" ref="G354:I354" si="204">G355</f>
        <v>564</v>
      </c>
      <c r="H354" s="114">
        <f t="shared" si="204"/>
        <v>2510.1</v>
      </c>
      <c r="I354" s="114">
        <f t="shared" si="204"/>
        <v>3074.1</v>
      </c>
    </row>
    <row r="355" spans="1:9" s="36" customFormat="1" x14ac:dyDescent="0.2">
      <c r="A355" s="5" t="s">
        <v>45</v>
      </c>
      <c r="B355" s="4" t="s">
        <v>94</v>
      </c>
      <c r="C355" s="4" t="s">
        <v>54</v>
      </c>
      <c r="D355" s="4" t="s">
        <v>6</v>
      </c>
      <c r="E355" s="4" t="s">
        <v>65</v>
      </c>
      <c r="F355" s="4" t="s">
        <v>43</v>
      </c>
      <c r="G355" s="97">
        <v>564</v>
      </c>
      <c r="H355" s="114">
        <v>2510.1</v>
      </c>
      <c r="I355" s="86">
        <f>G355+H355</f>
        <v>3074.1</v>
      </c>
    </row>
    <row r="356" spans="1:9" s="36" customFormat="1" ht="24" customHeight="1" x14ac:dyDescent="0.2">
      <c r="A356" s="5" t="s">
        <v>400</v>
      </c>
      <c r="B356" s="4" t="s">
        <v>94</v>
      </c>
      <c r="C356" s="4" t="s">
        <v>54</v>
      </c>
      <c r="D356" s="4" t="s">
        <v>6</v>
      </c>
      <c r="E356" s="4" t="s">
        <v>41</v>
      </c>
      <c r="F356" s="4"/>
      <c r="G356" s="97">
        <f>G357</f>
        <v>274.8</v>
      </c>
      <c r="H356" s="114">
        <f t="shared" ref="H356:I356" si="205">H357</f>
        <v>-94.8</v>
      </c>
      <c r="I356" s="114">
        <f t="shared" si="205"/>
        <v>180</v>
      </c>
    </row>
    <row r="357" spans="1:9" s="36" customFormat="1" ht="36" customHeight="1" x14ac:dyDescent="0.2">
      <c r="A357" s="5" t="s">
        <v>279</v>
      </c>
      <c r="B357" s="4" t="s">
        <v>94</v>
      </c>
      <c r="C357" s="4" t="s">
        <v>54</v>
      </c>
      <c r="D357" s="4" t="s">
        <v>6</v>
      </c>
      <c r="E357" s="4" t="s">
        <v>469</v>
      </c>
      <c r="F357" s="4"/>
      <c r="G357" s="97">
        <f>G358+G360</f>
        <v>274.8</v>
      </c>
      <c r="H357" s="114">
        <f t="shared" ref="H357:I357" si="206">H358+H360</f>
        <v>-94.8</v>
      </c>
      <c r="I357" s="114">
        <f t="shared" si="206"/>
        <v>180</v>
      </c>
    </row>
    <row r="358" spans="1:9" s="36" customFormat="1" ht="36" customHeight="1" x14ac:dyDescent="0.2">
      <c r="A358" s="5" t="s">
        <v>470</v>
      </c>
      <c r="B358" s="4" t="s">
        <v>94</v>
      </c>
      <c r="C358" s="4" t="s">
        <v>54</v>
      </c>
      <c r="D358" s="4" t="s">
        <v>6</v>
      </c>
      <c r="E358" s="4" t="s">
        <v>471</v>
      </c>
      <c r="F358" s="4"/>
      <c r="G358" s="97">
        <f>G359</f>
        <v>165</v>
      </c>
      <c r="H358" s="114">
        <f t="shared" ref="H358:I358" si="207">H359</f>
        <v>15</v>
      </c>
      <c r="I358" s="114">
        <f t="shared" si="207"/>
        <v>180</v>
      </c>
    </row>
    <row r="359" spans="1:9" s="36" customFormat="1" ht="12.75" customHeight="1" x14ac:dyDescent="0.2">
      <c r="A359" s="5" t="s">
        <v>45</v>
      </c>
      <c r="B359" s="4" t="s">
        <v>94</v>
      </c>
      <c r="C359" s="4" t="s">
        <v>54</v>
      </c>
      <c r="D359" s="4" t="s">
        <v>6</v>
      </c>
      <c r="E359" s="4" t="s">
        <v>471</v>
      </c>
      <c r="F359" s="4" t="s">
        <v>43</v>
      </c>
      <c r="G359" s="97">
        <v>165</v>
      </c>
      <c r="H359" s="114">
        <v>15</v>
      </c>
      <c r="I359" s="86">
        <f>G359+H359</f>
        <v>180</v>
      </c>
    </row>
    <row r="360" spans="1:9" s="36" customFormat="1" ht="27" customHeight="1" x14ac:dyDescent="0.2">
      <c r="A360" s="5" t="s">
        <v>64</v>
      </c>
      <c r="B360" s="4" t="s">
        <v>94</v>
      </c>
      <c r="C360" s="4" t="s">
        <v>54</v>
      </c>
      <c r="D360" s="4" t="s">
        <v>6</v>
      </c>
      <c r="E360" s="4" t="s">
        <v>63</v>
      </c>
      <c r="F360" s="4"/>
      <c r="G360" s="97">
        <f t="shared" ref="G360:I360" si="208">G361</f>
        <v>109.8</v>
      </c>
      <c r="H360" s="114">
        <f t="shared" si="208"/>
        <v>-109.8</v>
      </c>
      <c r="I360" s="114">
        <f t="shared" si="208"/>
        <v>0</v>
      </c>
    </row>
    <row r="361" spans="1:9" s="36" customFormat="1" ht="12.75" customHeight="1" x14ac:dyDescent="0.2">
      <c r="A361" s="5" t="s">
        <v>45</v>
      </c>
      <c r="B361" s="4" t="s">
        <v>94</v>
      </c>
      <c r="C361" s="4" t="s">
        <v>54</v>
      </c>
      <c r="D361" s="4" t="s">
        <v>6</v>
      </c>
      <c r="E361" s="4" t="s">
        <v>63</v>
      </c>
      <c r="F361" s="4" t="s">
        <v>43</v>
      </c>
      <c r="G361" s="97">
        <v>109.8</v>
      </c>
      <c r="H361" s="114">
        <v>-109.8</v>
      </c>
      <c r="I361" s="86">
        <f>G361+H361</f>
        <v>0</v>
      </c>
    </row>
    <row r="362" spans="1:9" s="36" customFormat="1" ht="51.75" customHeight="1" x14ac:dyDescent="0.2">
      <c r="A362" s="5" t="s">
        <v>462</v>
      </c>
      <c r="B362" s="4" t="s">
        <v>94</v>
      </c>
      <c r="C362" s="4" t="s">
        <v>54</v>
      </c>
      <c r="D362" s="4" t="s">
        <v>6</v>
      </c>
      <c r="E362" s="4" t="s">
        <v>57</v>
      </c>
      <c r="F362" s="4"/>
      <c r="G362" s="97">
        <f>G363+G366</f>
        <v>609.20000000000005</v>
      </c>
      <c r="H362" s="114">
        <f t="shared" ref="H362:I362" si="209">H363+H366</f>
        <v>-509.20000000000005</v>
      </c>
      <c r="I362" s="114">
        <f t="shared" si="209"/>
        <v>100</v>
      </c>
    </row>
    <row r="363" spans="1:9" s="36" customFormat="1" ht="34.5" customHeight="1" x14ac:dyDescent="0.2">
      <c r="A363" s="5" t="s">
        <v>55</v>
      </c>
      <c r="B363" s="4" t="s">
        <v>94</v>
      </c>
      <c r="C363" s="4" t="s">
        <v>54</v>
      </c>
      <c r="D363" s="4" t="s">
        <v>6</v>
      </c>
      <c r="E363" s="4" t="s">
        <v>388</v>
      </c>
      <c r="F363" s="4"/>
      <c r="G363" s="97">
        <f>G364</f>
        <v>609.20000000000005</v>
      </c>
      <c r="H363" s="114">
        <f t="shared" ref="H363:I363" si="210">H364</f>
        <v>-609.20000000000005</v>
      </c>
      <c r="I363" s="114">
        <f t="shared" si="210"/>
        <v>0</v>
      </c>
    </row>
    <row r="364" spans="1:9" s="36" customFormat="1" ht="58.5" customHeight="1" x14ac:dyDescent="0.2">
      <c r="A364" s="5" t="s">
        <v>330</v>
      </c>
      <c r="B364" s="4" t="s">
        <v>94</v>
      </c>
      <c r="C364" s="4" t="s">
        <v>54</v>
      </c>
      <c r="D364" s="4" t="s">
        <v>6</v>
      </c>
      <c r="E364" s="4" t="s">
        <v>62</v>
      </c>
      <c r="F364" s="4"/>
      <c r="G364" s="97">
        <f t="shared" ref="G364:I364" si="211">G365</f>
        <v>609.20000000000005</v>
      </c>
      <c r="H364" s="114">
        <f t="shared" si="211"/>
        <v>-609.20000000000005</v>
      </c>
      <c r="I364" s="114">
        <f t="shared" si="211"/>
        <v>0</v>
      </c>
    </row>
    <row r="365" spans="1:9" s="36" customFormat="1" ht="12.75" customHeight="1" x14ac:dyDescent="0.2">
      <c r="A365" s="5" t="s">
        <v>45</v>
      </c>
      <c r="B365" s="4" t="s">
        <v>94</v>
      </c>
      <c r="C365" s="4" t="s">
        <v>54</v>
      </c>
      <c r="D365" s="4" t="s">
        <v>6</v>
      </c>
      <c r="E365" s="4" t="s">
        <v>62</v>
      </c>
      <c r="F365" s="4" t="s">
        <v>43</v>
      </c>
      <c r="G365" s="97">
        <v>609.20000000000005</v>
      </c>
      <c r="H365" s="114">
        <v>-609.20000000000005</v>
      </c>
      <c r="I365" s="86">
        <f>G365+H365</f>
        <v>0</v>
      </c>
    </row>
    <row r="366" spans="1:9" s="36" customFormat="1" ht="45.75" customHeight="1" x14ac:dyDescent="0.2">
      <c r="A366" s="5" t="s">
        <v>352</v>
      </c>
      <c r="B366" s="4" t="s">
        <v>94</v>
      </c>
      <c r="C366" s="4" t="s">
        <v>54</v>
      </c>
      <c r="D366" s="4" t="s">
        <v>6</v>
      </c>
      <c r="E366" s="4" t="s">
        <v>463</v>
      </c>
      <c r="F366" s="4"/>
      <c r="G366" s="3">
        <f>G367</f>
        <v>0</v>
      </c>
      <c r="H366" s="86">
        <f t="shared" ref="H366:I367" si="212">H367</f>
        <v>100</v>
      </c>
      <c r="I366" s="86">
        <f t="shared" si="212"/>
        <v>100</v>
      </c>
    </row>
    <row r="367" spans="1:9" s="36" customFormat="1" ht="51.75" customHeight="1" x14ac:dyDescent="0.2">
      <c r="A367" s="5" t="s">
        <v>473</v>
      </c>
      <c r="B367" s="4" t="s">
        <v>94</v>
      </c>
      <c r="C367" s="4" t="s">
        <v>54</v>
      </c>
      <c r="D367" s="4" t="s">
        <v>6</v>
      </c>
      <c r="E367" s="4" t="s">
        <v>472</v>
      </c>
      <c r="F367" s="4"/>
      <c r="G367" s="3">
        <f>G368</f>
        <v>0</v>
      </c>
      <c r="H367" s="86">
        <f t="shared" si="212"/>
        <v>100</v>
      </c>
      <c r="I367" s="86">
        <f t="shared" si="212"/>
        <v>100</v>
      </c>
    </row>
    <row r="368" spans="1:9" s="36" customFormat="1" ht="30.75" customHeight="1" x14ac:dyDescent="0.2">
      <c r="A368" s="5" t="s">
        <v>45</v>
      </c>
      <c r="B368" s="4" t="s">
        <v>94</v>
      </c>
      <c r="C368" s="4" t="s">
        <v>54</v>
      </c>
      <c r="D368" s="4" t="s">
        <v>6</v>
      </c>
      <c r="E368" s="4" t="s">
        <v>472</v>
      </c>
      <c r="F368" s="4" t="s">
        <v>43</v>
      </c>
      <c r="G368" s="95"/>
      <c r="H368" s="115">
        <v>100</v>
      </c>
      <c r="I368" s="86">
        <f>G368+H368</f>
        <v>100</v>
      </c>
    </row>
    <row r="369" spans="1:9" s="36" customFormat="1" ht="12.75" customHeight="1" x14ac:dyDescent="0.2">
      <c r="A369" s="5" t="s">
        <v>33</v>
      </c>
      <c r="B369" s="4" t="s">
        <v>94</v>
      </c>
      <c r="C369" s="4" t="s">
        <v>28</v>
      </c>
      <c r="D369" s="4"/>
      <c r="E369" s="4"/>
      <c r="F369" s="4"/>
      <c r="G369" s="100">
        <f t="shared" ref="G369:I373" si="213">G370</f>
        <v>1307.94</v>
      </c>
      <c r="H369" s="113">
        <f t="shared" si="213"/>
        <v>153.47</v>
      </c>
      <c r="I369" s="113">
        <f t="shared" si="213"/>
        <v>1461.41</v>
      </c>
    </row>
    <row r="370" spans="1:9" s="36" customFormat="1" ht="12.75" customHeight="1" x14ac:dyDescent="0.2">
      <c r="A370" s="5" t="s">
        <v>32</v>
      </c>
      <c r="B370" s="4" t="s">
        <v>94</v>
      </c>
      <c r="C370" s="4" t="s">
        <v>28</v>
      </c>
      <c r="D370" s="4" t="s">
        <v>27</v>
      </c>
      <c r="E370" s="4"/>
      <c r="F370" s="4"/>
      <c r="G370" s="100">
        <f>G371</f>
        <v>1307.94</v>
      </c>
      <c r="H370" s="113">
        <f t="shared" si="213"/>
        <v>153.47</v>
      </c>
      <c r="I370" s="113">
        <f t="shared" si="213"/>
        <v>1461.41</v>
      </c>
    </row>
    <row r="371" spans="1:9" s="36" customFormat="1" ht="44.25" customHeight="1" x14ac:dyDescent="0.2">
      <c r="A371" s="5" t="s">
        <v>474</v>
      </c>
      <c r="B371" s="4" t="s">
        <v>94</v>
      </c>
      <c r="C371" s="4" t="s">
        <v>28</v>
      </c>
      <c r="D371" s="4" t="s">
        <v>27</v>
      </c>
      <c r="E371" s="4" t="s">
        <v>31</v>
      </c>
      <c r="F371" s="4"/>
      <c r="G371" s="97">
        <f>G372</f>
        <v>1307.94</v>
      </c>
      <c r="H371" s="114">
        <f t="shared" si="213"/>
        <v>153.47</v>
      </c>
      <c r="I371" s="114">
        <f t="shared" si="213"/>
        <v>1461.41</v>
      </c>
    </row>
    <row r="372" spans="1:9" s="36" customFormat="1" ht="40.5" customHeight="1" x14ac:dyDescent="0.2">
      <c r="A372" s="5" t="s">
        <v>30</v>
      </c>
      <c r="B372" s="4" t="s">
        <v>94</v>
      </c>
      <c r="C372" s="4" t="s">
        <v>28</v>
      </c>
      <c r="D372" s="4" t="s">
        <v>27</v>
      </c>
      <c r="E372" s="4" t="s">
        <v>475</v>
      </c>
      <c r="F372" s="4"/>
      <c r="G372" s="97">
        <f>G373</f>
        <v>1307.94</v>
      </c>
      <c r="H372" s="114">
        <f t="shared" si="213"/>
        <v>153.47</v>
      </c>
      <c r="I372" s="114">
        <f t="shared" si="213"/>
        <v>1461.41</v>
      </c>
    </row>
    <row r="373" spans="1:9" s="36" customFormat="1" ht="27.75" customHeight="1" x14ac:dyDescent="0.2">
      <c r="A373" s="5" t="s">
        <v>476</v>
      </c>
      <c r="B373" s="4" t="s">
        <v>94</v>
      </c>
      <c r="C373" s="4" t="s">
        <v>28</v>
      </c>
      <c r="D373" s="4" t="s">
        <v>27</v>
      </c>
      <c r="E373" s="4" t="s">
        <v>477</v>
      </c>
      <c r="F373" s="4"/>
      <c r="G373" s="97">
        <f>G374</f>
        <v>1307.94</v>
      </c>
      <c r="H373" s="114">
        <f t="shared" si="213"/>
        <v>153.47</v>
      </c>
      <c r="I373" s="114">
        <f t="shared" si="213"/>
        <v>1461.41</v>
      </c>
    </row>
    <row r="374" spans="1:9" s="36" customFormat="1" ht="38.25" customHeight="1" x14ac:dyDescent="0.2">
      <c r="A374" s="1" t="s">
        <v>29</v>
      </c>
      <c r="B374" s="4" t="s">
        <v>94</v>
      </c>
      <c r="C374" s="4" t="s">
        <v>28</v>
      </c>
      <c r="D374" s="4" t="s">
        <v>27</v>
      </c>
      <c r="E374" s="4" t="s">
        <v>477</v>
      </c>
      <c r="F374" s="4" t="s">
        <v>26</v>
      </c>
      <c r="G374" s="97">
        <f>1607.94-300</f>
        <v>1307.94</v>
      </c>
      <c r="H374" s="114">
        <v>153.47</v>
      </c>
      <c r="I374" s="86">
        <f>G374+H374</f>
        <v>1461.41</v>
      </c>
    </row>
    <row r="375" spans="1:9" s="36" customFormat="1" ht="24" customHeight="1" x14ac:dyDescent="0.2">
      <c r="A375" s="5" t="s">
        <v>235</v>
      </c>
      <c r="B375" s="4" t="s">
        <v>94</v>
      </c>
      <c r="C375" s="4" t="s">
        <v>24</v>
      </c>
      <c r="D375" s="4"/>
      <c r="E375" s="4"/>
      <c r="F375" s="4"/>
      <c r="G375" s="3">
        <f t="shared" ref="G375:I379" si="214">G376</f>
        <v>1</v>
      </c>
      <c r="H375" s="86">
        <f t="shared" si="214"/>
        <v>0</v>
      </c>
      <c r="I375" s="86">
        <f t="shared" si="214"/>
        <v>1</v>
      </c>
    </row>
    <row r="376" spans="1:9" s="36" customFormat="1" ht="24" customHeight="1" x14ac:dyDescent="0.2">
      <c r="A376" s="5" t="s">
        <v>25</v>
      </c>
      <c r="B376" s="4" t="s">
        <v>94</v>
      </c>
      <c r="C376" s="4" t="s">
        <v>24</v>
      </c>
      <c r="D376" s="4" t="s">
        <v>15</v>
      </c>
      <c r="E376" s="4"/>
      <c r="F376" s="4"/>
      <c r="G376" s="3">
        <f>G377</f>
        <v>1</v>
      </c>
      <c r="H376" s="86">
        <f t="shared" si="214"/>
        <v>0</v>
      </c>
      <c r="I376" s="86">
        <f t="shared" si="214"/>
        <v>1</v>
      </c>
    </row>
    <row r="377" spans="1:9" s="36" customFormat="1" ht="36" customHeight="1" x14ac:dyDescent="0.2">
      <c r="A377" s="5" t="s">
        <v>379</v>
      </c>
      <c r="B377" s="4" t="s">
        <v>94</v>
      </c>
      <c r="C377" s="4">
        <v>13</v>
      </c>
      <c r="D377" s="4" t="s">
        <v>15</v>
      </c>
      <c r="E377" s="4" t="s">
        <v>12</v>
      </c>
      <c r="F377" s="4"/>
      <c r="G377" s="95">
        <f>G378</f>
        <v>1</v>
      </c>
      <c r="H377" s="115">
        <f t="shared" si="214"/>
        <v>0</v>
      </c>
      <c r="I377" s="115">
        <f t="shared" si="214"/>
        <v>1</v>
      </c>
    </row>
    <row r="378" spans="1:9" s="36" customFormat="1" ht="36" customHeight="1" x14ac:dyDescent="0.2">
      <c r="A378" s="5" t="s">
        <v>11</v>
      </c>
      <c r="B378" s="4" t="s">
        <v>94</v>
      </c>
      <c r="C378" s="4">
        <v>13</v>
      </c>
      <c r="D378" s="4" t="s">
        <v>15</v>
      </c>
      <c r="E378" s="4" t="s">
        <v>10</v>
      </c>
      <c r="F378" s="4"/>
      <c r="G378" s="95">
        <f>G379</f>
        <v>1</v>
      </c>
      <c r="H378" s="115">
        <f t="shared" si="214"/>
        <v>0</v>
      </c>
      <c r="I378" s="115">
        <f t="shared" si="214"/>
        <v>1</v>
      </c>
    </row>
    <row r="379" spans="1:9" s="36" customFormat="1" ht="36" customHeight="1" x14ac:dyDescent="0.2">
      <c r="A379" s="5" t="s">
        <v>478</v>
      </c>
      <c r="B379" s="4" t="s">
        <v>94</v>
      </c>
      <c r="C379" s="4">
        <v>13</v>
      </c>
      <c r="D379" s="4" t="s">
        <v>15</v>
      </c>
      <c r="E379" s="4" t="s">
        <v>23</v>
      </c>
      <c r="F379" s="4"/>
      <c r="G379" s="95">
        <f>G380</f>
        <v>1</v>
      </c>
      <c r="H379" s="115">
        <f t="shared" si="214"/>
        <v>0</v>
      </c>
      <c r="I379" s="115">
        <f t="shared" si="214"/>
        <v>1</v>
      </c>
    </row>
    <row r="380" spans="1:9" s="36" customFormat="1" ht="24" customHeight="1" x14ac:dyDescent="0.2">
      <c r="A380" s="5" t="s">
        <v>22</v>
      </c>
      <c r="B380" s="4" t="s">
        <v>94</v>
      </c>
      <c r="C380" s="4">
        <v>13</v>
      </c>
      <c r="D380" s="4" t="s">
        <v>15</v>
      </c>
      <c r="E380" s="4" t="s">
        <v>23</v>
      </c>
      <c r="F380" s="4" t="s">
        <v>21</v>
      </c>
      <c r="G380" s="95">
        <v>1</v>
      </c>
      <c r="H380" s="115"/>
      <c r="I380" s="86">
        <f>G380+H380</f>
        <v>1</v>
      </c>
    </row>
    <row r="381" spans="1:9" s="36" customFormat="1" ht="42.75" customHeight="1" x14ac:dyDescent="0.2">
      <c r="A381" s="74" t="s">
        <v>348</v>
      </c>
      <c r="B381" s="6" t="s">
        <v>278</v>
      </c>
      <c r="C381" s="6"/>
      <c r="D381" s="6"/>
      <c r="E381" s="6"/>
      <c r="F381" s="4"/>
      <c r="G381" s="94">
        <f t="shared" ref="G381:I381" si="215">G382+G393+G422+G416</f>
        <v>26909.629999999997</v>
      </c>
      <c r="H381" s="85">
        <f t="shared" si="215"/>
        <v>2056.9499999999998</v>
      </c>
      <c r="I381" s="85">
        <f t="shared" si="215"/>
        <v>28966.58</v>
      </c>
    </row>
    <row r="382" spans="1:9" s="36" customFormat="1" ht="12.75" customHeight="1" x14ac:dyDescent="0.2">
      <c r="A382" s="5" t="s">
        <v>252</v>
      </c>
      <c r="B382" s="4" t="s">
        <v>278</v>
      </c>
      <c r="C382" s="4" t="s">
        <v>88</v>
      </c>
      <c r="D382" s="4"/>
      <c r="E382" s="4"/>
      <c r="F382" s="4"/>
      <c r="G382" s="3">
        <f t="shared" ref="G382:I382" si="216">G388+G383</f>
        <v>4579.83</v>
      </c>
      <c r="H382" s="86">
        <f t="shared" si="216"/>
        <v>-203.47</v>
      </c>
      <c r="I382" s="86">
        <f t="shared" si="216"/>
        <v>4376.3599999999997</v>
      </c>
    </row>
    <row r="383" spans="1:9" s="36" customFormat="1" ht="12.75" customHeight="1" x14ac:dyDescent="0.2">
      <c r="A383" s="5" t="s">
        <v>344</v>
      </c>
      <c r="B383" s="4" t="s">
        <v>278</v>
      </c>
      <c r="C383" s="4" t="s">
        <v>88</v>
      </c>
      <c r="D383" s="4" t="s">
        <v>6</v>
      </c>
      <c r="E383" s="4"/>
      <c r="F383" s="4"/>
      <c r="G383" s="3">
        <f>G384</f>
        <v>4499.83</v>
      </c>
      <c r="H383" s="86">
        <f t="shared" ref="H383:I383" si="217">H384</f>
        <v>-123.47</v>
      </c>
      <c r="I383" s="86">
        <f t="shared" si="217"/>
        <v>4376.3599999999997</v>
      </c>
    </row>
    <row r="384" spans="1:9" s="36" customFormat="1" ht="44.25" customHeight="1" x14ac:dyDescent="0.2">
      <c r="A384" s="5" t="s">
        <v>361</v>
      </c>
      <c r="B384" s="4" t="s">
        <v>278</v>
      </c>
      <c r="C384" s="4" t="s">
        <v>88</v>
      </c>
      <c r="D384" s="4" t="s">
        <v>6</v>
      </c>
      <c r="E384" s="4" t="s">
        <v>60</v>
      </c>
      <c r="F384" s="4"/>
      <c r="G384" s="95">
        <f>G385</f>
        <v>4499.83</v>
      </c>
      <c r="H384" s="115">
        <f t="shared" ref="G384:I386" si="218">H385</f>
        <v>-123.47</v>
      </c>
      <c r="I384" s="115">
        <f t="shared" si="218"/>
        <v>4376.3599999999997</v>
      </c>
    </row>
    <row r="385" spans="1:9" s="36" customFormat="1" ht="24" customHeight="1" x14ac:dyDescent="0.2">
      <c r="A385" s="5" t="s">
        <v>112</v>
      </c>
      <c r="B385" s="4" t="s">
        <v>278</v>
      </c>
      <c r="C385" s="4" t="s">
        <v>88</v>
      </c>
      <c r="D385" s="4" t="s">
        <v>6</v>
      </c>
      <c r="E385" s="4" t="s">
        <v>111</v>
      </c>
      <c r="F385" s="4"/>
      <c r="G385" s="95">
        <f t="shared" si="218"/>
        <v>4499.83</v>
      </c>
      <c r="H385" s="115">
        <f t="shared" si="218"/>
        <v>-123.47</v>
      </c>
      <c r="I385" s="115">
        <f t="shared" si="218"/>
        <v>4376.3599999999997</v>
      </c>
    </row>
    <row r="386" spans="1:9" s="36" customFormat="1" ht="38.25" customHeight="1" x14ac:dyDescent="0.2">
      <c r="A386" s="9" t="s">
        <v>106</v>
      </c>
      <c r="B386" s="4" t="s">
        <v>278</v>
      </c>
      <c r="C386" s="4" t="s">
        <v>88</v>
      </c>
      <c r="D386" s="4" t="s">
        <v>6</v>
      </c>
      <c r="E386" s="4" t="s">
        <v>353</v>
      </c>
      <c r="F386" s="4"/>
      <c r="G386" s="95">
        <f t="shared" si="218"/>
        <v>4499.83</v>
      </c>
      <c r="H386" s="115">
        <f t="shared" si="218"/>
        <v>-123.47</v>
      </c>
      <c r="I386" s="115">
        <f t="shared" si="218"/>
        <v>4376.3599999999997</v>
      </c>
    </row>
    <row r="387" spans="1:9" s="36" customFormat="1" ht="24" customHeight="1" x14ac:dyDescent="0.2">
      <c r="A387" s="5" t="s">
        <v>29</v>
      </c>
      <c r="B387" s="4">
        <v>810</v>
      </c>
      <c r="C387" s="4" t="s">
        <v>88</v>
      </c>
      <c r="D387" s="4" t="s">
        <v>6</v>
      </c>
      <c r="E387" s="4" t="s">
        <v>353</v>
      </c>
      <c r="F387" s="4">
        <v>600</v>
      </c>
      <c r="G387" s="95">
        <f t="shared" ref="G387" si="219">4499.83</f>
        <v>4499.83</v>
      </c>
      <c r="H387" s="115">
        <v>-123.47</v>
      </c>
      <c r="I387" s="86">
        <f>G387+H387</f>
        <v>4376.3599999999997</v>
      </c>
    </row>
    <row r="388" spans="1:9" s="36" customFormat="1" ht="12.75" customHeight="1" x14ac:dyDescent="0.2">
      <c r="A388" s="5" t="s">
        <v>104</v>
      </c>
      <c r="B388" s="4" t="s">
        <v>278</v>
      </c>
      <c r="C388" s="4" t="s">
        <v>88</v>
      </c>
      <c r="D388" s="4" t="s">
        <v>88</v>
      </c>
      <c r="E388" s="4"/>
      <c r="F388" s="4"/>
      <c r="G388" s="3">
        <f>G389</f>
        <v>80</v>
      </c>
      <c r="H388" s="86">
        <f t="shared" ref="H388:I391" si="220">H389</f>
        <v>-80</v>
      </c>
      <c r="I388" s="86">
        <f t="shared" si="220"/>
        <v>0</v>
      </c>
    </row>
    <row r="389" spans="1:9" s="36" customFormat="1" ht="53.25" customHeight="1" x14ac:dyDescent="0.2">
      <c r="A389" s="5" t="s">
        <v>400</v>
      </c>
      <c r="B389" s="4" t="s">
        <v>278</v>
      </c>
      <c r="C389" s="4" t="s">
        <v>88</v>
      </c>
      <c r="D389" s="4" t="s">
        <v>88</v>
      </c>
      <c r="E389" s="4" t="s">
        <v>41</v>
      </c>
      <c r="F389" s="4"/>
      <c r="G389" s="95">
        <f>G390</f>
        <v>80</v>
      </c>
      <c r="H389" s="115">
        <f t="shared" si="220"/>
        <v>-80</v>
      </c>
      <c r="I389" s="115">
        <f t="shared" si="220"/>
        <v>0</v>
      </c>
    </row>
    <row r="390" spans="1:9" s="36" customFormat="1" ht="36" customHeight="1" x14ac:dyDescent="0.2">
      <c r="A390" s="5" t="s">
        <v>279</v>
      </c>
      <c r="B390" s="4" t="s">
        <v>278</v>
      </c>
      <c r="C390" s="4" t="s">
        <v>88</v>
      </c>
      <c r="D390" s="4" t="s">
        <v>88</v>
      </c>
      <c r="E390" s="4" t="s">
        <v>479</v>
      </c>
      <c r="F390" s="4"/>
      <c r="G390" s="95">
        <f>G391</f>
        <v>80</v>
      </c>
      <c r="H390" s="115">
        <f t="shared" si="220"/>
        <v>-80</v>
      </c>
      <c r="I390" s="115">
        <f t="shared" si="220"/>
        <v>0</v>
      </c>
    </row>
    <row r="391" spans="1:9" s="36" customFormat="1" ht="27" customHeight="1" x14ac:dyDescent="0.2">
      <c r="A391" s="5" t="s">
        <v>481</v>
      </c>
      <c r="B391" s="4" t="s">
        <v>278</v>
      </c>
      <c r="C391" s="4" t="s">
        <v>88</v>
      </c>
      <c r="D391" s="4" t="s">
        <v>88</v>
      </c>
      <c r="E391" s="4" t="s">
        <v>480</v>
      </c>
      <c r="F391" s="4"/>
      <c r="G391" s="95">
        <f>G392</f>
        <v>80</v>
      </c>
      <c r="H391" s="115">
        <f t="shared" si="220"/>
        <v>-80</v>
      </c>
      <c r="I391" s="115">
        <f t="shared" si="220"/>
        <v>0</v>
      </c>
    </row>
    <row r="392" spans="1:9" s="36" customFormat="1" ht="24" customHeight="1" x14ac:dyDescent="0.2">
      <c r="A392" s="5" t="s">
        <v>47</v>
      </c>
      <c r="B392" s="4" t="s">
        <v>278</v>
      </c>
      <c r="C392" s="4" t="s">
        <v>88</v>
      </c>
      <c r="D392" s="4" t="s">
        <v>88</v>
      </c>
      <c r="E392" s="4" t="s">
        <v>480</v>
      </c>
      <c r="F392" s="4" t="s">
        <v>51</v>
      </c>
      <c r="G392" s="95">
        <v>80</v>
      </c>
      <c r="H392" s="115">
        <v>-80</v>
      </c>
      <c r="I392" s="86">
        <f>G392+H392</f>
        <v>0</v>
      </c>
    </row>
    <row r="393" spans="1:9" s="36" customFormat="1" ht="12.75" customHeight="1" x14ac:dyDescent="0.2">
      <c r="A393" s="5" t="s">
        <v>86</v>
      </c>
      <c r="B393" s="4" t="s">
        <v>278</v>
      </c>
      <c r="C393" s="4" t="s">
        <v>79</v>
      </c>
      <c r="D393" s="4"/>
      <c r="E393" s="4"/>
      <c r="F393" s="4"/>
      <c r="G393" s="3">
        <f t="shared" ref="G393:I393" si="221">G394+G405</f>
        <v>19242.13</v>
      </c>
      <c r="H393" s="86">
        <f t="shared" si="221"/>
        <v>5348.09</v>
      </c>
      <c r="I393" s="86">
        <f t="shared" si="221"/>
        <v>24590.22</v>
      </c>
    </row>
    <row r="394" spans="1:9" s="36" customFormat="1" ht="12.75" customHeight="1" x14ac:dyDescent="0.2">
      <c r="A394" s="5" t="s">
        <v>85</v>
      </c>
      <c r="B394" s="4" t="s">
        <v>278</v>
      </c>
      <c r="C394" s="4" t="s">
        <v>79</v>
      </c>
      <c r="D394" s="4" t="s">
        <v>15</v>
      </c>
      <c r="E394" s="4"/>
      <c r="F394" s="4"/>
      <c r="G394" s="3">
        <f>G395+G403</f>
        <v>17475.93</v>
      </c>
      <c r="H394" s="86">
        <f t="shared" ref="H394:I394" si="222">H395+H403</f>
        <v>4669.82</v>
      </c>
      <c r="I394" s="86">
        <f t="shared" si="222"/>
        <v>22145.75</v>
      </c>
    </row>
    <row r="395" spans="1:9" s="36" customFormat="1" ht="24" customHeight="1" x14ac:dyDescent="0.2">
      <c r="A395" s="5" t="s">
        <v>400</v>
      </c>
      <c r="B395" s="4" t="s">
        <v>278</v>
      </c>
      <c r="C395" s="4" t="s">
        <v>79</v>
      </c>
      <c r="D395" s="4" t="s">
        <v>15</v>
      </c>
      <c r="E395" s="4" t="s">
        <v>41</v>
      </c>
      <c r="F395" s="4"/>
      <c r="G395" s="95">
        <f>G396+G400</f>
        <v>17475.93</v>
      </c>
      <c r="H395" s="115">
        <f t="shared" ref="H395:I395" si="223">H396+H400</f>
        <v>1574.9599999999996</v>
      </c>
      <c r="I395" s="115">
        <f t="shared" si="223"/>
        <v>19050.89</v>
      </c>
    </row>
    <row r="396" spans="1:9" s="36" customFormat="1" ht="24" customHeight="1" x14ac:dyDescent="0.2">
      <c r="A396" s="5" t="s">
        <v>40</v>
      </c>
      <c r="B396" s="4" t="s">
        <v>278</v>
      </c>
      <c r="C396" s="4" t="s">
        <v>79</v>
      </c>
      <c r="D396" s="4" t="s">
        <v>15</v>
      </c>
      <c r="E396" s="4" t="s">
        <v>469</v>
      </c>
      <c r="F396" s="4"/>
      <c r="G396" s="95">
        <f>G397</f>
        <v>9984.74</v>
      </c>
      <c r="H396" s="115">
        <f t="shared" ref="H396:I396" si="224">H397</f>
        <v>-23.050000000000182</v>
      </c>
      <c r="I396" s="115">
        <f t="shared" si="224"/>
        <v>9961.6899999999987</v>
      </c>
    </row>
    <row r="397" spans="1:9" s="36" customFormat="1" ht="24" customHeight="1" x14ac:dyDescent="0.2">
      <c r="A397" s="5" t="s">
        <v>482</v>
      </c>
      <c r="B397" s="4" t="s">
        <v>278</v>
      </c>
      <c r="C397" s="4" t="s">
        <v>79</v>
      </c>
      <c r="D397" s="4" t="s">
        <v>15</v>
      </c>
      <c r="E397" s="4" t="s">
        <v>39</v>
      </c>
      <c r="F397" s="4"/>
      <c r="G397" s="95">
        <f>G398+G399</f>
        <v>9984.74</v>
      </c>
      <c r="H397" s="115">
        <f t="shared" ref="H397:I397" si="225">H398+H399</f>
        <v>-23.050000000000182</v>
      </c>
      <c r="I397" s="115">
        <f t="shared" si="225"/>
        <v>9961.6899999999987</v>
      </c>
    </row>
    <row r="398" spans="1:9" s="36" customFormat="1" ht="24" hidden="1" customHeight="1" x14ac:dyDescent="0.2">
      <c r="A398" s="5" t="s">
        <v>47</v>
      </c>
      <c r="B398" s="4" t="s">
        <v>278</v>
      </c>
      <c r="C398" s="4" t="s">
        <v>79</v>
      </c>
      <c r="D398" s="4" t="s">
        <v>15</v>
      </c>
      <c r="E398" s="4" t="s">
        <v>39</v>
      </c>
      <c r="F398" s="4" t="s">
        <v>51</v>
      </c>
      <c r="G398" s="95"/>
      <c r="H398" s="115"/>
      <c r="I398" s="86">
        <f>G398+H398</f>
        <v>0</v>
      </c>
    </row>
    <row r="399" spans="1:9" s="36" customFormat="1" ht="24" customHeight="1" x14ac:dyDescent="0.2">
      <c r="A399" s="5" t="s">
        <v>29</v>
      </c>
      <c r="B399" s="4" t="s">
        <v>278</v>
      </c>
      <c r="C399" s="4" t="s">
        <v>79</v>
      </c>
      <c r="D399" s="4" t="s">
        <v>15</v>
      </c>
      <c r="E399" s="4" t="s">
        <v>39</v>
      </c>
      <c r="F399" s="4" t="s">
        <v>26</v>
      </c>
      <c r="G399" s="95">
        <v>9984.74</v>
      </c>
      <c r="H399" s="115">
        <f>2548.95-2572</f>
        <v>-23.050000000000182</v>
      </c>
      <c r="I399" s="86">
        <f>G399+H399</f>
        <v>9961.6899999999987</v>
      </c>
    </row>
    <row r="400" spans="1:9" s="36" customFormat="1" ht="36" customHeight="1" x14ac:dyDescent="0.2">
      <c r="A400" s="5" t="s">
        <v>331</v>
      </c>
      <c r="B400" s="4" t="s">
        <v>278</v>
      </c>
      <c r="C400" s="4" t="s">
        <v>79</v>
      </c>
      <c r="D400" s="4" t="s">
        <v>15</v>
      </c>
      <c r="E400" s="4" t="s">
        <v>483</v>
      </c>
      <c r="F400" s="4"/>
      <c r="G400" s="95">
        <f>G401</f>
        <v>7491.19</v>
      </c>
      <c r="H400" s="115">
        <f t="shared" ref="H400:I401" si="226">H401</f>
        <v>1598.0099999999998</v>
      </c>
      <c r="I400" s="115">
        <f t="shared" si="226"/>
        <v>9089.1999999999989</v>
      </c>
    </row>
    <row r="401" spans="1:9" s="36" customFormat="1" ht="28.5" customHeight="1" x14ac:dyDescent="0.2">
      <c r="A401" s="5" t="s">
        <v>485</v>
      </c>
      <c r="B401" s="4" t="s">
        <v>278</v>
      </c>
      <c r="C401" s="4" t="s">
        <v>79</v>
      </c>
      <c r="D401" s="4" t="s">
        <v>15</v>
      </c>
      <c r="E401" s="4" t="s">
        <v>484</v>
      </c>
      <c r="F401" s="4"/>
      <c r="G401" s="95">
        <f>G402</f>
        <v>7491.19</v>
      </c>
      <c r="H401" s="115">
        <f t="shared" si="226"/>
        <v>1598.0099999999998</v>
      </c>
      <c r="I401" s="115">
        <f t="shared" si="226"/>
        <v>9089.1999999999989</v>
      </c>
    </row>
    <row r="402" spans="1:9" s="36" customFormat="1" ht="24" customHeight="1" x14ac:dyDescent="0.2">
      <c r="A402" s="5" t="s">
        <v>29</v>
      </c>
      <c r="B402" s="4" t="s">
        <v>278</v>
      </c>
      <c r="C402" s="4" t="s">
        <v>79</v>
      </c>
      <c r="D402" s="4" t="s">
        <v>15</v>
      </c>
      <c r="E402" s="4" t="s">
        <v>484</v>
      </c>
      <c r="F402" s="4" t="s">
        <v>26</v>
      </c>
      <c r="G402" s="95">
        <v>7491.19</v>
      </c>
      <c r="H402" s="115">
        <f>2120.87-522.86</f>
        <v>1598.0099999999998</v>
      </c>
      <c r="I402" s="86">
        <f>G402+H402</f>
        <v>9089.1999999999989</v>
      </c>
    </row>
    <row r="403" spans="1:9" ht="29.25" customHeight="1" x14ac:dyDescent="0.2">
      <c r="A403" s="5" t="s">
        <v>521</v>
      </c>
      <c r="B403" s="4" t="s">
        <v>278</v>
      </c>
      <c r="C403" s="4" t="s">
        <v>79</v>
      </c>
      <c r="D403" s="4" t="s">
        <v>15</v>
      </c>
      <c r="E403" s="4" t="s">
        <v>502</v>
      </c>
      <c r="F403" s="4"/>
      <c r="G403" s="96">
        <f>G404</f>
        <v>0</v>
      </c>
      <c r="H403" s="121">
        <f t="shared" ref="H403:I403" si="227">H404</f>
        <v>3094.86</v>
      </c>
      <c r="I403" s="121">
        <f t="shared" si="227"/>
        <v>3094.86</v>
      </c>
    </row>
    <row r="404" spans="1:9" ht="34.5" customHeight="1" x14ac:dyDescent="0.2">
      <c r="A404" s="5" t="s">
        <v>29</v>
      </c>
      <c r="B404" s="4" t="s">
        <v>278</v>
      </c>
      <c r="C404" s="4" t="s">
        <v>79</v>
      </c>
      <c r="D404" s="4" t="s">
        <v>15</v>
      </c>
      <c r="E404" s="4" t="s">
        <v>502</v>
      </c>
      <c r="F404" s="4" t="s">
        <v>26</v>
      </c>
      <c r="G404" s="96"/>
      <c r="H404" s="121">
        <v>3094.86</v>
      </c>
      <c r="I404" s="86">
        <f>G404+H404</f>
        <v>3094.86</v>
      </c>
    </row>
    <row r="405" spans="1:9" s="36" customFormat="1" ht="18" customHeight="1" x14ac:dyDescent="0.2">
      <c r="A405" s="5" t="s">
        <v>84</v>
      </c>
      <c r="B405" s="4" t="s">
        <v>278</v>
      </c>
      <c r="C405" s="4" t="s">
        <v>79</v>
      </c>
      <c r="D405" s="4" t="s">
        <v>59</v>
      </c>
      <c r="E405" s="4"/>
      <c r="F405" s="4"/>
      <c r="G405" s="3">
        <f>G406+G410</f>
        <v>1766.1999999999998</v>
      </c>
      <c r="H405" s="86">
        <f t="shared" ref="H405:I405" si="228">H406+H410</f>
        <v>678.27</v>
      </c>
      <c r="I405" s="86">
        <f t="shared" si="228"/>
        <v>2444.4699999999998</v>
      </c>
    </row>
    <row r="406" spans="1:9" s="36" customFormat="1" ht="78.75" customHeight="1" x14ac:dyDescent="0.2">
      <c r="A406" s="9" t="s">
        <v>486</v>
      </c>
      <c r="B406" s="4" t="s">
        <v>278</v>
      </c>
      <c r="C406" s="4" t="s">
        <v>79</v>
      </c>
      <c r="D406" s="4" t="s">
        <v>59</v>
      </c>
      <c r="E406" s="4" t="s">
        <v>83</v>
      </c>
      <c r="F406" s="4"/>
      <c r="G406" s="3">
        <f>G407</f>
        <v>1041.5999999999999</v>
      </c>
      <c r="H406" s="86">
        <f t="shared" ref="H406:I407" si="229">H407</f>
        <v>32.86</v>
      </c>
      <c r="I406" s="86">
        <f t="shared" si="229"/>
        <v>1074.4599999999998</v>
      </c>
    </row>
    <row r="407" spans="1:9" s="36" customFormat="1" ht="38.25" customHeight="1" x14ac:dyDescent="0.2">
      <c r="A407" s="9" t="s">
        <v>488</v>
      </c>
      <c r="B407" s="4" t="s">
        <v>278</v>
      </c>
      <c r="C407" s="4" t="s">
        <v>79</v>
      </c>
      <c r="D407" s="4" t="s">
        <v>59</v>
      </c>
      <c r="E407" s="4" t="s">
        <v>487</v>
      </c>
      <c r="F407" s="4"/>
      <c r="G407" s="3">
        <f>G408</f>
        <v>1041.5999999999999</v>
      </c>
      <c r="H407" s="86">
        <f t="shared" si="229"/>
        <v>32.86</v>
      </c>
      <c r="I407" s="86">
        <f t="shared" si="229"/>
        <v>1074.4599999999998</v>
      </c>
    </row>
    <row r="408" spans="1:9" s="36" customFormat="1" ht="24" customHeight="1" x14ac:dyDescent="0.2">
      <c r="A408" s="5" t="s">
        <v>82</v>
      </c>
      <c r="B408" s="4" t="s">
        <v>278</v>
      </c>
      <c r="C408" s="4" t="s">
        <v>79</v>
      </c>
      <c r="D408" s="4" t="s">
        <v>59</v>
      </c>
      <c r="E408" s="4" t="s">
        <v>81</v>
      </c>
      <c r="F408" s="4"/>
      <c r="G408" s="95">
        <f t="shared" ref="G408:I408" si="230">G409</f>
        <v>1041.5999999999999</v>
      </c>
      <c r="H408" s="115">
        <f t="shared" si="230"/>
        <v>32.86</v>
      </c>
      <c r="I408" s="115">
        <f t="shared" si="230"/>
        <v>1074.4599999999998</v>
      </c>
    </row>
    <row r="409" spans="1:9" s="36" customFormat="1" ht="60" customHeight="1" x14ac:dyDescent="0.2">
      <c r="A409" s="5" t="s">
        <v>38</v>
      </c>
      <c r="B409" s="4" t="s">
        <v>278</v>
      </c>
      <c r="C409" s="4" t="s">
        <v>79</v>
      </c>
      <c r="D409" s="4" t="s">
        <v>59</v>
      </c>
      <c r="E409" s="4" t="s">
        <v>81</v>
      </c>
      <c r="F409" s="4" t="s">
        <v>34</v>
      </c>
      <c r="G409" s="95">
        <v>1041.5999999999999</v>
      </c>
      <c r="H409" s="115">
        <v>32.86</v>
      </c>
      <c r="I409" s="86">
        <f>G409+H409</f>
        <v>1074.4599999999998</v>
      </c>
    </row>
    <row r="410" spans="1:9" s="36" customFormat="1" ht="24" customHeight="1" x14ac:dyDescent="0.2">
      <c r="A410" s="5" t="s">
        <v>400</v>
      </c>
      <c r="B410" s="4" t="s">
        <v>278</v>
      </c>
      <c r="C410" s="4" t="s">
        <v>79</v>
      </c>
      <c r="D410" s="4" t="s">
        <v>59</v>
      </c>
      <c r="E410" s="4" t="s">
        <v>41</v>
      </c>
      <c r="F410" s="4"/>
      <c r="G410" s="3">
        <f>G411</f>
        <v>724.59999999999991</v>
      </c>
      <c r="H410" s="86">
        <f t="shared" ref="H410:I411" si="231">H411</f>
        <v>645.41</v>
      </c>
      <c r="I410" s="86">
        <f t="shared" si="231"/>
        <v>1370.01</v>
      </c>
    </row>
    <row r="411" spans="1:9" s="36" customFormat="1" ht="24" customHeight="1" x14ac:dyDescent="0.2">
      <c r="A411" s="5" t="s">
        <v>40</v>
      </c>
      <c r="B411" s="4" t="s">
        <v>278</v>
      </c>
      <c r="C411" s="4" t="s">
        <v>79</v>
      </c>
      <c r="D411" s="4" t="s">
        <v>59</v>
      </c>
      <c r="E411" s="4" t="s">
        <v>469</v>
      </c>
      <c r="F411" s="4"/>
      <c r="G411" s="98">
        <f>G412</f>
        <v>724.59999999999991</v>
      </c>
      <c r="H411" s="122">
        <f t="shared" si="231"/>
        <v>645.41</v>
      </c>
      <c r="I411" s="122">
        <f t="shared" si="231"/>
        <v>1370.01</v>
      </c>
    </row>
    <row r="412" spans="1:9" s="36" customFormat="1" ht="51" customHeight="1" x14ac:dyDescent="0.2">
      <c r="A412" s="5" t="s">
        <v>489</v>
      </c>
      <c r="B412" s="4" t="s">
        <v>278</v>
      </c>
      <c r="C412" s="4" t="s">
        <v>79</v>
      </c>
      <c r="D412" s="4" t="s">
        <v>59</v>
      </c>
      <c r="E412" s="4" t="s">
        <v>35</v>
      </c>
      <c r="F412" s="4"/>
      <c r="G412" s="104">
        <f t="shared" ref="G412" si="232">G413+G414+G415</f>
        <v>724.59999999999991</v>
      </c>
      <c r="H412" s="117">
        <f t="shared" ref="H412:I412" si="233">H413+H414+H415</f>
        <v>645.41</v>
      </c>
      <c r="I412" s="117">
        <f t="shared" si="233"/>
        <v>1370.01</v>
      </c>
    </row>
    <row r="413" spans="1:9" s="36" customFormat="1" ht="60" customHeight="1" x14ac:dyDescent="0.2">
      <c r="A413" s="5" t="s">
        <v>38</v>
      </c>
      <c r="B413" s="4" t="s">
        <v>278</v>
      </c>
      <c r="C413" s="4" t="s">
        <v>79</v>
      </c>
      <c r="D413" s="4" t="s">
        <v>59</v>
      </c>
      <c r="E413" s="4" t="s">
        <v>35</v>
      </c>
      <c r="F413" s="4" t="s">
        <v>34</v>
      </c>
      <c r="G413" s="104">
        <f t="shared" ref="G413" si="234">504.65-165.35</f>
        <v>339.29999999999995</v>
      </c>
      <c r="H413" s="117">
        <v>358.51</v>
      </c>
      <c r="I413" s="86">
        <f>G413+H413</f>
        <v>697.81</v>
      </c>
    </row>
    <row r="414" spans="1:9" s="36" customFormat="1" ht="24" customHeight="1" x14ac:dyDescent="0.2">
      <c r="A414" s="5" t="s">
        <v>47</v>
      </c>
      <c r="B414" s="4" t="s">
        <v>278</v>
      </c>
      <c r="C414" s="4" t="s">
        <v>79</v>
      </c>
      <c r="D414" s="4" t="s">
        <v>59</v>
      </c>
      <c r="E414" s="4" t="s">
        <v>35</v>
      </c>
      <c r="F414" s="4" t="s">
        <v>51</v>
      </c>
      <c r="G414" s="104">
        <v>366.4</v>
      </c>
      <c r="H414" s="117">
        <v>274.3</v>
      </c>
      <c r="I414" s="86">
        <f>G414+H414</f>
        <v>640.70000000000005</v>
      </c>
    </row>
    <row r="415" spans="1:9" s="36" customFormat="1" ht="24" customHeight="1" x14ac:dyDescent="0.2">
      <c r="A415" s="9" t="s">
        <v>80</v>
      </c>
      <c r="B415" s="4" t="s">
        <v>278</v>
      </c>
      <c r="C415" s="4" t="s">
        <v>79</v>
      </c>
      <c r="D415" s="4" t="s">
        <v>59</v>
      </c>
      <c r="E415" s="4" t="s">
        <v>35</v>
      </c>
      <c r="F415" s="4">
        <v>800</v>
      </c>
      <c r="G415" s="104">
        <v>18.899999999999999</v>
      </c>
      <c r="H415" s="117">
        <v>12.6</v>
      </c>
      <c r="I415" s="86">
        <f>G415+H415</f>
        <v>31.5</v>
      </c>
    </row>
    <row r="416" spans="1:9" s="36" customFormat="1" ht="12.75" customHeight="1" x14ac:dyDescent="0.2">
      <c r="A416" s="5" t="s">
        <v>71</v>
      </c>
      <c r="B416" s="4" t="s">
        <v>278</v>
      </c>
      <c r="C416" s="4" t="s">
        <v>54</v>
      </c>
      <c r="D416" s="4" t="s">
        <v>19</v>
      </c>
      <c r="E416" s="4"/>
      <c r="F416" s="4"/>
      <c r="G416" s="3">
        <f t="shared" ref="G416:I420" si="235">G417</f>
        <v>200</v>
      </c>
      <c r="H416" s="86">
        <f t="shared" si="235"/>
        <v>-200</v>
      </c>
      <c r="I416" s="86">
        <f t="shared" si="235"/>
        <v>0</v>
      </c>
    </row>
    <row r="417" spans="1:9" s="36" customFormat="1" ht="12.75" customHeight="1" x14ac:dyDescent="0.2">
      <c r="A417" s="5" t="s">
        <v>58</v>
      </c>
      <c r="B417" s="4" t="s">
        <v>278</v>
      </c>
      <c r="C417" s="4" t="s">
        <v>54</v>
      </c>
      <c r="D417" s="4" t="s">
        <v>53</v>
      </c>
      <c r="E417" s="4"/>
      <c r="F417" s="4"/>
      <c r="G417" s="3">
        <f>G418</f>
        <v>200</v>
      </c>
      <c r="H417" s="86">
        <f t="shared" si="235"/>
        <v>-200</v>
      </c>
      <c r="I417" s="86">
        <f t="shared" si="235"/>
        <v>0</v>
      </c>
    </row>
    <row r="418" spans="1:9" s="36" customFormat="1" ht="24" customHeight="1" x14ac:dyDescent="0.2">
      <c r="A418" s="5" t="s">
        <v>462</v>
      </c>
      <c r="B418" s="4" t="s">
        <v>278</v>
      </c>
      <c r="C418" s="4" t="s">
        <v>54</v>
      </c>
      <c r="D418" s="4" t="s">
        <v>53</v>
      </c>
      <c r="E418" s="4" t="s">
        <v>57</v>
      </c>
      <c r="F418" s="4"/>
      <c r="G418" s="3">
        <f>G419</f>
        <v>200</v>
      </c>
      <c r="H418" s="86">
        <f t="shared" si="235"/>
        <v>-200</v>
      </c>
      <c r="I418" s="86">
        <f t="shared" si="235"/>
        <v>0</v>
      </c>
    </row>
    <row r="419" spans="1:9" s="36" customFormat="1" ht="24" customHeight="1" x14ac:dyDescent="0.2">
      <c r="A419" s="5" t="s">
        <v>55</v>
      </c>
      <c r="B419" s="4" t="s">
        <v>278</v>
      </c>
      <c r="C419" s="4" t="s">
        <v>54</v>
      </c>
      <c r="D419" s="4" t="s">
        <v>53</v>
      </c>
      <c r="E419" s="4" t="s">
        <v>388</v>
      </c>
      <c r="F419" s="4"/>
      <c r="G419" s="3">
        <f>G420</f>
        <v>200</v>
      </c>
      <c r="H419" s="86">
        <f t="shared" si="235"/>
        <v>-200</v>
      </c>
      <c r="I419" s="86">
        <f t="shared" si="235"/>
        <v>0</v>
      </c>
    </row>
    <row r="420" spans="1:9" s="36" customFormat="1" ht="36" customHeight="1" x14ac:dyDescent="0.2">
      <c r="A420" s="5" t="s">
        <v>490</v>
      </c>
      <c r="B420" s="4" t="s">
        <v>278</v>
      </c>
      <c r="C420" s="4" t="s">
        <v>54</v>
      </c>
      <c r="D420" s="4" t="s">
        <v>53</v>
      </c>
      <c r="E420" s="4" t="s">
        <v>52</v>
      </c>
      <c r="F420" s="4"/>
      <c r="G420" s="3">
        <f>G421</f>
        <v>200</v>
      </c>
      <c r="H420" s="86">
        <f t="shared" si="235"/>
        <v>-200</v>
      </c>
      <c r="I420" s="86">
        <f t="shared" si="235"/>
        <v>0</v>
      </c>
    </row>
    <row r="421" spans="1:9" s="36" customFormat="1" ht="24" customHeight="1" x14ac:dyDescent="0.2">
      <c r="A421" s="5" t="s">
        <v>47</v>
      </c>
      <c r="B421" s="4" t="s">
        <v>278</v>
      </c>
      <c r="C421" s="4" t="s">
        <v>54</v>
      </c>
      <c r="D421" s="4" t="s">
        <v>53</v>
      </c>
      <c r="E421" s="4" t="s">
        <v>52</v>
      </c>
      <c r="F421" s="4" t="s">
        <v>51</v>
      </c>
      <c r="G421" s="3">
        <v>200</v>
      </c>
      <c r="H421" s="86">
        <v>-200</v>
      </c>
      <c r="I421" s="86">
        <f>G421+H421</f>
        <v>0</v>
      </c>
    </row>
    <row r="422" spans="1:9" s="36" customFormat="1" ht="12.75" customHeight="1" x14ac:dyDescent="0.2">
      <c r="A422" s="5" t="s">
        <v>50</v>
      </c>
      <c r="B422" s="4" t="s">
        <v>278</v>
      </c>
      <c r="C422" s="4" t="s">
        <v>37</v>
      </c>
      <c r="D422" s="4"/>
      <c r="E422" s="4"/>
      <c r="F422" s="4"/>
      <c r="G422" s="3">
        <f t="shared" ref="G422:I422" si="236">G423+G429</f>
        <v>2887.67</v>
      </c>
      <c r="H422" s="86">
        <f t="shared" si="236"/>
        <v>-2887.67</v>
      </c>
      <c r="I422" s="86">
        <f t="shared" si="236"/>
        <v>0</v>
      </c>
    </row>
    <row r="423" spans="1:9" s="36" customFormat="1" ht="12.75" customHeight="1" x14ac:dyDescent="0.2">
      <c r="A423" s="5" t="s">
        <v>49</v>
      </c>
      <c r="B423" s="4" t="s">
        <v>278</v>
      </c>
      <c r="C423" s="4" t="s">
        <v>37</v>
      </c>
      <c r="D423" s="4" t="s">
        <v>15</v>
      </c>
      <c r="E423" s="4"/>
      <c r="F423" s="4"/>
      <c r="G423" s="3">
        <f>G424</f>
        <v>960</v>
      </c>
      <c r="H423" s="86">
        <f t="shared" ref="H423:I425" si="237">H424</f>
        <v>-960</v>
      </c>
      <c r="I423" s="86">
        <f t="shared" si="237"/>
        <v>0</v>
      </c>
    </row>
    <row r="424" spans="1:9" s="36" customFormat="1" ht="48.75" customHeight="1" x14ac:dyDescent="0.2">
      <c r="A424" s="5" t="s">
        <v>400</v>
      </c>
      <c r="B424" s="4" t="s">
        <v>278</v>
      </c>
      <c r="C424" s="4" t="s">
        <v>37</v>
      </c>
      <c r="D424" s="4" t="s">
        <v>15</v>
      </c>
      <c r="E424" s="4" t="s">
        <v>41</v>
      </c>
      <c r="F424" s="4"/>
      <c r="G424" s="97">
        <f>G425</f>
        <v>960</v>
      </c>
      <c r="H424" s="114">
        <f t="shared" si="237"/>
        <v>-960</v>
      </c>
      <c r="I424" s="114">
        <f t="shared" si="237"/>
        <v>0</v>
      </c>
    </row>
    <row r="425" spans="1:9" s="36" customFormat="1" ht="39.75" customHeight="1" x14ac:dyDescent="0.2">
      <c r="A425" s="5" t="s">
        <v>48</v>
      </c>
      <c r="B425" s="4" t="s">
        <v>278</v>
      </c>
      <c r="C425" s="4" t="s">
        <v>37</v>
      </c>
      <c r="D425" s="4" t="s">
        <v>15</v>
      </c>
      <c r="E425" s="4" t="s">
        <v>491</v>
      </c>
      <c r="F425" s="4"/>
      <c r="G425" s="97">
        <f>G426</f>
        <v>960</v>
      </c>
      <c r="H425" s="114">
        <f t="shared" si="237"/>
        <v>-960</v>
      </c>
      <c r="I425" s="114">
        <f t="shared" si="237"/>
        <v>0</v>
      </c>
    </row>
    <row r="426" spans="1:9" s="36" customFormat="1" ht="21" customHeight="1" x14ac:dyDescent="0.2">
      <c r="A426" s="5" t="s">
        <v>493</v>
      </c>
      <c r="B426" s="4" t="s">
        <v>278</v>
      </c>
      <c r="C426" s="4" t="s">
        <v>37</v>
      </c>
      <c r="D426" s="4" t="s">
        <v>15</v>
      </c>
      <c r="E426" s="4" t="s">
        <v>492</v>
      </c>
      <c r="F426" s="4"/>
      <c r="G426" s="97">
        <f>G427+G428</f>
        <v>960</v>
      </c>
      <c r="H426" s="114">
        <f t="shared" ref="H426:I426" si="238">H427+H428</f>
        <v>-960</v>
      </c>
      <c r="I426" s="114">
        <f t="shared" si="238"/>
        <v>0</v>
      </c>
    </row>
    <row r="427" spans="1:9" s="36" customFormat="1" ht="60" customHeight="1" x14ac:dyDescent="0.2">
      <c r="A427" s="5" t="s">
        <v>38</v>
      </c>
      <c r="B427" s="4" t="s">
        <v>278</v>
      </c>
      <c r="C427" s="4" t="s">
        <v>37</v>
      </c>
      <c r="D427" s="4" t="s">
        <v>15</v>
      </c>
      <c r="E427" s="4" t="s">
        <v>492</v>
      </c>
      <c r="F427" s="4">
        <v>100</v>
      </c>
      <c r="G427" s="97">
        <v>260</v>
      </c>
      <c r="H427" s="114">
        <v>-260</v>
      </c>
      <c r="I427" s="86">
        <f>G427+H427</f>
        <v>0</v>
      </c>
    </row>
    <row r="428" spans="1:9" s="36" customFormat="1" ht="24" customHeight="1" x14ac:dyDescent="0.2">
      <c r="A428" s="5" t="s">
        <v>47</v>
      </c>
      <c r="B428" s="4" t="s">
        <v>278</v>
      </c>
      <c r="C428" s="4" t="s">
        <v>37</v>
      </c>
      <c r="D428" s="4" t="s">
        <v>15</v>
      </c>
      <c r="E428" s="4" t="s">
        <v>492</v>
      </c>
      <c r="F428" s="4">
        <v>200</v>
      </c>
      <c r="G428" s="97">
        <v>700</v>
      </c>
      <c r="H428" s="114">
        <v>-700</v>
      </c>
      <c r="I428" s="86">
        <f>G428+H428</f>
        <v>0</v>
      </c>
    </row>
    <row r="429" spans="1:9" s="36" customFormat="1" ht="25.5" customHeight="1" x14ac:dyDescent="0.2">
      <c r="A429" s="7" t="s">
        <v>42</v>
      </c>
      <c r="B429" s="4" t="s">
        <v>278</v>
      </c>
      <c r="C429" s="4" t="s">
        <v>37</v>
      </c>
      <c r="D429" s="4" t="s">
        <v>36</v>
      </c>
      <c r="E429" s="4"/>
      <c r="F429" s="4"/>
      <c r="G429" s="97">
        <f>G430</f>
        <v>1927.67</v>
      </c>
      <c r="H429" s="114">
        <f t="shared" ref="H429:I429" si="239">H430</f>
        <v>-1927.67</v>
      </c>
      <c r="I429" s="114">
        <f t="shared" si="239"/>
        <v>0</v>
      </c>
    </row>
    <row r="430" spans="1:9" s="36" customFormat="1" ht="56.25" customHeight="1" x14ac:dyDescent="0.2">
      <c r="A430" s="5" t="s">
        <v>400</v>
      </c>
      <c r="B430" s="4" t="s">
        <v>278</v>
      </c>
      <c r="C430" s="4" t="s">
        <v>37</v>
      </c>
      <c r="D430" s="4" t="s">
        <v>36</v>
      </c>
      <c r="E430" s="4" t="s">
        <v>41</v>
      </c>
      <c r="F430" s="4"/>
      <c r="G430" s="97">
        <f>G431+G434</f>
        <v>1927.67</v>
      </c>
      <c r="H430" s="114">
        <f t="shared" ref="H430:I430" si="240">H431+H434</f>
        <v>-1927.67</v>
      </c>
      <c r="I430" s="114">
        <f t="shared" si="240"/>
        <v>0</v>
      </c>
    </row>
    <row r="431" spans="1:9" s="36" customFormat="1" ht="24" customHeight="1" x14ac:dyDescent="0.2">
      <c r="A431" s="5" t="s">
        <v>40</v>
      </c>
      <c r="B431" s="4" t="s">
        <v>278</v>
      </c>
      <c r="C431" s="4" t="s">
        <v>37</v>
      </c>
      <c r="D431" s="4" t="s">
        <v>36</v>
      </c>
      <c r="E431" s="4" t="s">
        <v>469</v>
      </c>
      <c r="F431" s="4"/>
      <c r="G431" s="97">
        <f>G432</f>
        <v>466.6</v>
      </c>
      <c r="H431" s="114">
        <f t="shared" ref="H431:I432" si="241">H432</f>
        <v>-466.6</v>
      </c>
      <c r="I431" s="114">
        <f t="shared" si="241"/>
        <v>0</v>
      </c>
    </row>
    <row r="432" spans="1:9" s="36" customFormat="1" ht="24" customHeight="1" x14ac:dyDescent="0.2">
      <c r="A432" s="5" t="s">
        <v>482</v>
      </c>
      <c r="B432" s="4" t="s">
        <v>278</v>
      </c>
      <c r="C432" s="4" t="s">
        <v>37</v>
      </c>
      <c r="D432" s="4" t="s">
        <v>36</v>
      </c>
      <c r="E432" s="4" t="s">
        <v>39</v>
      </c>
      <c r="F432" s="4"/>
      <c r="G432" s="97">
        <f>G433</f>
        <v>466.6</v>
      </c>
      <c r="H432" s="114">
        <f t="shared" si="241"/>
        <v>-466.6</v>
      </c>
      <c r="I432" s="114">
        <f t="shared" si="241"/>
        <v>0</v>
      </c>
    </row>
    <row r="433" spans="1:9" s="36" customFormat="1" ht="24" customHeight="1" x14ac:dyDescent="0.2">
      <c r="A433" s="5" t="s">
        <v>29</v>
      </c>
      <c r="B433" s="4" t="s">
        <v>278</v>
      </c>
      <c r="C433" s="4" t="s">
        <v>37</v>
      </c>
      <c r="D433" s="4" t="s">
        <v>36</v>
      </c>
      <c r="E433" s="4" t="s">
        <v>39</v>
      </c>
      <c r="F433" s="4" t="s">
        <v>26</v>
      </c>
      <c r="G433" s="97">
        <v>466.6</v>
      </c>
      <c r="H433" s="114">
        <v>-466.6</v>
      </c>
      <c r="I433" s="86">
        <f>G433+H433</f>
        <v>0</v>
      </c>
    </row>
    <row r="434" spans="1:9" s="36" customFormat="1" ht="36" customHeight="1" x14ac:dyDescent="0.2">
      <c r="A434" s="5" t="s">
        <v>331</v>
      </c>
      <c r="B434" s="4" t="s">
        <v>278</v>
      </c>
      <c r="C434" s="4" t="s">
        <v>37</v>
      </c>
      <c r="D434" s="4" t="s">
        <v>36</v>
      </c>
      <c r="E434" s="4" t="s">
        <v>483</v>
      </c>
      <c r="F434" s="4"/>
      <c r="G434" s="95">
        <f>G435</f>
        <v>1461.07</v>
      </c>
      <c r="H434" s="115">
        <f t="shared" ref="H434:I435" si="242">H435</f>
        <v>-1461.07</v>
      </c>
      <c r="I434" s="115">
        <f t="shared" si="242"/>
        <v>0</v>
      </c>
    </row>
    <row r="435" spans="1:9" s="36" customFormat="1" ht="36" customHeight="1" x14ac:dyDescent="0.2">
      <c r="A435" s="5" t="s">
        <v>485</v>
      </c>
      <c r="B435" s="4" t="s">
        <v>278</v>
      </c>
      <c r="C435" s="4" t="s">
        <v>37</v>
      </c>
      <c r="D435" s="4" t="s">
        <v>36</v>
      </c>
      <c r="E435" s="4" t="s">
        <v>484</v>
      </c>
      <c r="F435" s="4"/>
      <c r="G435" s="95">
        <f>G436</f>
        <v>1461.07</v>
      </c>
      <c r="H435" s="115">
        <f t="shared" si="242"/>
        <v>-1461.07</v>
      </c>
      <c r="I435" s="115">
        <f t="shared" si="242"/>
        <v>0</v>
      </c>
    </row>
    <row r="436" spans="1:9" s="36" customFormat="1" ht="24" customHeight="1" x14ac:dyDescent="0.2">
      <c r="A436" s="5" t="s">
        <v>29</v>
      </c>
      <c r="B436" s="4" t="s">
        <v>278</v>
      </c>
      <c r="C436" s="4" t="s">
        <v>37</v>
      </c>
      <c r="D436" s="4" t="s">
        <v>36</v>
      </c>
      <c r="E436" s="4" t="s">
        <v>484</v>
      </c>
      <c r="F436" s="4" t="s">
        <v>26</v>
      </c>
      <c r="G436" s="95">
        <v>1461.07</v>
      </c>
      <c r="H436" s="115">
        <v>-1461.07</v>
      </c>
      <c r="I436" s="86">
        <f>G436+H436</f>
        <v>0</v>
      </c>
    </row>
    <row r="437" spans="1:9" s="36" customFormat="1" ht="12.75" customHeight="1" x14ac:dyDescent="0.2">
      <c r="A437" s="5" t="s">
        <v>293</v>
      </c>
      <c r="B437" s="4" t="s">
        <v>294</v>
      </c>
      <c r="C437" s="4" t="s">
        <v>295</v>
      </c>
      <c r="D437" s="4" t="s">
        <v>295</v>
      </c>
      <c r="E437" s="4" t="s">
        <v>296</v>
      </c>
      <c r="F437" s="4" t="s">
        <v>294</v>
      </c>
      <c r="G437" s="95">
        <v>4906.99</v>
      </c>
      <c r="H437" s="115">
        <v>-4906.99</v>
      </c>
      <c r="I437" s="86">
        <f>G437+H437</f>
        <v>0</v>
      </c>
    </row>
    <row r="438" spans="1:9" s="36" customFormat="1" ht="12.75" customHeight="1" x14ac:dyDescent="0.2">
      <c r="A438" s="40" t="s">
        <v>277</v>
      </c>
      <c r="B438" s="6"/>
      <c r="C438" s="6"/>
      <c r="D438" s="6"/>
      <c r="E438" s="6"/>
      <c r="F438" s="6"/>
      <c r="G438" s="94">
        <f>G9+G90+G141+G381+G437</f>
        <v>361340.42</v>
      </c>
      <c r="H438" s="85">
        <f>H9+H90+H141+H381+H437</f>
        <v>30659.408000000003</v>
      </c>
      <c r="I438" s="85">
        <f>I9+I90+I141+I381+I437</f>
        <v>391999.8280000001</v>
      </c>
    </row>
    <row r="439" spans="1:9" s="36" customFormat="1" ht="12.75" customHeight="1" x14ac:dyDescent="0.2">
      <c r="A439" s="34"/>
      <c r="B439" s="33"/>
      <c r="C439" s="33"/>
      <c r="D439" s="33"/>
      <c r="E439" s="33"/>
      <c r="F439" s="33"/>
      <c r="G439" s="87">
        <v>361340.42</v>
      </c>
      <c r="H439" s="87">
        <f>I439-G439</f>
        <v>30659.410000000033</v>
      </c>
      <c r="I439" s="87">
        <v>391999.83</v>
      </c>
    </row>
    <row r="440" spans="1:9" s="36" customFormat="1" ht="12.75" customHeight="1" x14ac:dyDescent="0.2">
      <c r="A440" s="34"/>
      <c r="B440" s="39"/>
      <c r="C440" s="39"/>
      <c r="D440" s="39"/>
      <c r="E440" s="39"/>
      <c r="F440" s="39"/>
      <c r="G440" s="87">
        <f t="shared" ref="G440" si="243">G438-G439</f>
        <v>0</v>
      </c>
      <c r="H440" s="87">
        <f t="shared" ref="H440" si="244">H438-H439</f>
        <v>-2.0000000295112841E-3</v>
      </c>
      <c r="I440" s="87">
        <f>I438-I439</f>
        <v>-1.9999999203719199E-3</v>
      </c>
    </row>
    <row r="441" spans="1:9" s="36" customFormat="1" x14ac:dyDescent="0.2">
      <c r="A441" s="34"/>
      <c r="B441" s="35"/>
      <c r="C441" s="25"/>
      <c r="D441" s="24"/>
      <c r="E441" s="140" t="s">
        <v>273</v>
      </c>
      <c r="F441" s="153"/>
      <c r="G441" s="86">
        <f>G91+G142</f>
        <v>24724.93</v>
      </c>
      <c r="H441" s="86">
        <f>H91+H142</f>
        <v>4845.91</v>
      </c>
      <c r="I441" s="86">
        <f>I91+I142</f>
        <v>29570.840000000004</v>
      </c>
    </row>
    <row r="442" spans="1:9" s="36" customFormat="1" x14ac:dyDescent="0.2">
      <c r="A442" s="34"/>
      <c r="B442" s="35"/>
      <c r="C442" s="25" t="s">
        <v>15</v>
      </c>
      <c r="D442" s="24" t="s">
        <v>27</v>
      </c>
      <c r="E442" s="25" t="s">
        <v>15</v>
      </c>
      <c r="F442" s="24" t="s">
        <v>27</v>
      </c>
      <c r="G442" s="86">
        <f t="shared" ref="G442:I442" si="245">G143</f>
        <v>1371.02</v>
      </c>
      <c r="H442" s="86">
        <f t="shared" si="245"/>
        <v>54.84</v>
      </c>
      <c r="I442" s="86">
        <f t="shared" si="245"/>
        <v>1425.86</v>
      </c>
    </row>
    <row r="443" spans="1:9" s="36" customFormat="1" x14ac:dyDescent="0.2">
      <c r="A443" s="34"/>
      <c r="B443" s="38"/>
      <c r="C443" s="25" t="s">
        <v>15</v>
      </c>
      <c r="D443" s="24" t="s">
        <v>6</v>
      </c>
      <c r="E443" s="25" t="s">
        <v>15</v>
      </c>
      <c r="F443" s="24" t="s">
        <v>6</v>
      </c>
      <c r="G443" s="86">
        <f t="shared" ref="G443:I443" si="246">G146</f>
        <v>1657.77</v>
      </c>
      <c r="H443" s="86">
        <f t="shared" si="246"/>
        <v>179.14</v>
      </c>
      <c r="I443" s="86">
        <f t="shared" si="246"/>
        <v>1836.9099999999999</v>
      </c>
    </row>
    <row r="444" spans="1:9" s="36" customFormat="1" x14ac:dyDescent="0.2">
      <c r="A444" s="34"/>
      <c r="B444" s="37"/>
      <c r="C444" s="25" t="s">
        <v>15</v>
      </c>
      <c r="D444" s="24" t="s">
        <v>59</v>
      </c>
      <c r="E444" s="25" t="s">
        <v>15</v>
      </c>
      <c r="F444" s="24" t="s">
        <v>59</v>
      </c>
      <c r="G444" s="86">
        <f>G92+G154</f>
        <v>14802.650000000001</v>
      </c>
      <c r="H444" s="86">
        <f>H92+H154</f>
        <v>180.20000000000005</v>
      </c>
      <c r="I444" s="86">
        <f>I92+I154</f>
        <v>14982.85</v>
      </c>
    </row>
    <row r="445" spans="1:9" s="36" customFormat="1" x14ac:dyDescent="0.2">
      <c r="A445" s="34"/>
      <c r="B445" s="37"/>
      <c r="C445" s="25" t="s">
        <v>15</v>
      </c>
      <c r="D445" s="24" t="s">
        <v>36</v>
      </c>
      <c r="E445" s="25" t="s">
        <v>15</v>
      </c>
      <c r="F445" s="24" t="s">
        <v>36</v>
      </c>
      <c r="G445" s="86">
        <f t="shared" ref="G445:I445" si="247">G175</f>
        <v>0</v>
      </c>
      <c r="H445" s="86">
        <f t="shared" si="247"/>
        <v>113.2</v>
      </c>
      <c r="I445" s="86">
        <f t="shared" si="247"/>
        <v>113.2</v>
      </c>
    </row>
    <row r="446" spans="1:9" s="36" customFormat="1" x14ac:dyDescent="0.2">
      <c r="A446" s="34"/>
      <c r="B446" s="37"/>
      <c r="C446" s="25" t="s">
        <v>15</v>
      </c>
      <c r="D446" s="24" t="s">
        <v>53</v>
      </c>
      <c r="E446" s="25" t="s">
        <v>15</v>
      </c>
      <c r="F446" s="24" t="s">
        <v>53</v>
      </c>
      <c r="G446" s="86">
        <f>G97+G180</f>
        <v>5242.2900000000009</v>
      </c>
      <c r="H446" s="86">
        <f>H97+H180</f>
        <v>143.33000000000001</v>
      </c>
      <c r="I446" s="86">
        <f>I97+I180</f>
        <v>5385.6200000000008</v>
      </c>
    </row>
    <row r="447" spans="1:9" s="36" customFormat="1" x14ac:dyDescent="0.2">
      <c r="A447" s="34"/>
      <c r="B447" s="37"/>
      <c r="C447" s="25" t="s">
        <v>15</v>
      </c>
      <c r="D447" s="24" t="s">
        <v>88</v>
      </c>
      <c r="E447" s="25" t="s">
        <v>15</v>
      </c>
      <c r="F447" s="24" t="s">
        <v>88</v>
      </c>
      <c r="G447" s="86">
        <f t="shared" ref="G447:I447" si="248">G186</f>
        <v>200</v>
      </c>
      <c r="H447" s="86">
        <f t="shared" si="248"/>
        <v>840</v>
      </c>
      <c r="I447" s="86">
        <f t="shared" si="248"/>
        <v>1040</v>
      </c>
    </row>
    <row r="448" spans="1:9" s="36" customFormat="1" x14ac:dyDescent="0.2">
      <c r="A448" s="34"/>
      <c r="B448" s="37"/>
      <c r="C448" s="25" t="s">
        <v>15</v>
      </c>
      <c r="D448" s="24" t="s">
        <v>37</v>
      </c>
      <c r="E448" s="25" t="s">
        <v>15</v>
      </c>
      <c r="F448" s="24" t="s">
        <v>37</v>
      </c>
      <c r="G448" s="86">
        <f>G109</f>
        <v>500</v>
      </c>
      <c r="H448" s="86">
        <f>H109</f>
        <v>3384</v>
      </c>
      <c r="I448" s="86">
        <f>I109</f>
        <v>3884</v>
      </c>
    </row>
    <row r="449" spans="1:9" s="36" customFormat="1" x14ac:dyDescent="0.2">
      <c r="A449" s="34"/>
      <c r="B449" s="35"/>
      <c r="C449" s="25" t="s">
        <v>15</v>
      </c>
      <c r="D449" s="24" t="s">
        <v>24</v>
      </c>
      <c r="E449" s="25" t="s">
        <v>15</v>
      </c>
      <c r="F449" s="24" t="s">
        <v>24</v>
      </c>
      <c r="G449" s="86">
        <f t="shared" ref="G449:I449" si="249">G189</f>
        <v>951.2</v>
      </c>
      <c r="H449" s="86">
        <f t="shared" si="249"/>
        <v>-48.8</v>
      </c>
      <c r="I449" s="86">
        <f t="shared" si="249"/>
        <v>902.4</v>
      </c>
    </row>
    <row r="450" spans="1:9" s="36" customFormat="1" ht="12.75" customHeight="1" x14ac:dyDescent="0.2">
      <c r="A450" s="34"/>
      <c r="B450" s="35"/>
      <c r="C450" s="138" t="s">
        <v>267</v>
      </c>
      <c r="D450" s="152"/>
      <c r="E450" s="138" t="s">
        <v>267</v>
      </c>
      <c r="F450" s="152"/>
      <c r="G450" s="86">
        <f t="shared" ref="G450:I451" si="250">G122</f>
        <v>480.6</v>
      </c>
      <c r="H450" s="86">
        <f t="shared" si="250"/>
        <v>33.799999999999997</v>
      </c>
      <c r="I450" s="86">
        <f t="shared" si="250"/>
        <v>514.4</v>
      </c>
    </row>
    <row r="451" spans="1:9" s="36" customFormat="1" ht="12.75" customHeight="1" x14ac:dyDescent="0.2">
      <c r="A451" s="34"/>
      <c r="B451" s="35"/>
      <c r="C451" s="25" t="s">
        <v>27</v>
      </c>
      <c r="D451" s="24" t="s">
        <v>6</v>
      </c>
      <c r="E451" s="25" t="s">
        <v>27</v>
      </c>
      <c r="F451" s="24" t="s">
        <v>6</v>
      </c>
      <c r="G451" s="86">
        <f t="shared" si="250"/>
        <v>480.6</v>
      </c>
      <c r="H451" s="86">
        <f t="shared" si="250"/>
        <v>33.799999999999997</v>
      </c>
      <c r="I451" s="86">
        <f t="shared" si="250"/>
        <v>514.4</v>
      </c>
    </row>
    <row r="452" spans="1:9" s="36" customFormat="1" ht="12.75" customHeight="1" x14ac:dyDescent="0.2">
      <c r="A452" s="34"/>
      <c r="B452" s="35"/>
      <c r="C452" s="138" t="s">
        <v>265</v>
      </c>
      <c r="D452" s="152"/>
      <c r="E452" s="138" t="s">
        <v>265</v>
      </c>
      <c r="F452" s="152"/>
      <c r="G452" s="86">
        <f t="shared" ref="G452:I452" si="251">G215</f>
        <v>2063.71</v>
      </c>
      <c r="H452" s="86">
        <f t="shared" si="251"/>
        <v>882.83999999999992</v>
      </c>
      <c r="I452" s="86">
        <f t="shared" si="251"/>
        <v>2946.5499999999997</v>
      </c>
    </row>
    <row r="453" spans="1:9" s="36" customFormat="1" ht="12.75" customHeight="1" x14ac:dyDescent="0.2">
      <c r="A453" s="34"/>
      <c r="B453" s="35"/>
      <c r="C453" s="25" t="s">
        <v>6</v>
      </c>
      <c r="D453" s="24" t="s">
        <v>27</v>
      </c>
      <c r="E453" s="25" t="s">
        <v>6</v>
      </c>
      <c r="F453" s="24" t="s">
        <v>27</v>
      </c>
      <c r="G453" s="86"/>
      <c r="H453" s="86"/>
      <c r="I453" s="86"/>
    </row>
    <row r="454" spans="1:9" s="36" customFormat="1" ht="12.75" customHeight="1" x14ac:dyDescent="0.2">
      <c r="A454" s="34"/>
      <c r="B454" s="35"/>
      <c r="C454" s="25" t="s">
        <v>6</v>
      </c>
      <c r="D454" s="24" t="s">
        <v>73</v>
      </c>
      <c r="E454" s="25" t="s">
        <v>6</v>
      </c>
      <c r="F454" s="24" t="s">
        <v>73</v>
      </c>
      <c r="G454" s="86">
        <f t="shared" ref="G454:I454" si="252">G216</f>
        <v>1945.71</v>
      </c>
      <c r="H454" s="86">
        <f t="shared" si="252"/>
        <v>960.83999999999992</v>
      </c>
      <c r="I454" s="86">
        <f t="shared" si="252"/>
        <v>2906.5499999999997</v>
      </c>
    </row>
    <row r="455" spans="1:9" ht="12.75" customHeight="1" x14ac:dyDescent="0.2">
      <c r="A455" s="33"/>
      <c r="B455" s="35"/>
      <c r="C455" s="25" t="s">
        <v>6</v>
      </c>
      <c r="D455" s="24" t="s">
        <v>7</v>
      </c>
      <c r="E455" s="25" t="s">
        <v>6</v>
      </c>
      <c r="F455" s="24" t="s">
        <v>7</v>
      </c>
      <c r="G455" s="86">
        <f t="shared" ref="G455:I455" si="253">G227</f>
        <v>118</v>
      </c>
      <c r="H455" s="86">
        <f t="shared" si="253"/>
        <v>-78</v>
      </c>
      <c r="I455" s="86">
        <f t="shared" si="253"/>
        <v>40</v>
      </c>
    </row>
    <row r="456" spans="1:9" ht="12.75" customHeight="1" x14ac:dyDescent="0.2">
      <c r="A456" s="33"/>
      <c r="B456" s="35"/>
      <c r="C456" s="138" t="s">
        <v>262</v>
      </c>
      <c r="D456" s="152"/>
      <c r="E456" s="138" t="s">
        <v>262</v>
      </c>
      <c r="F456" s="152"/>
      <c r="G456" s="86">
        <f t="shared" ref="G456:I456" si="254">G238</f>
        <v>12010.05</v>
      </c>
      <c r="H456" s="86">
        <f t="shared" si="254"/>
        <v>-811.0100000000001</v>
      </c>
      <c r="I456" s="86">
        <f t="shared" si="254"/>
        <v>11199.04</v>
      </c>
    </row>
    <row r="457" spans="1:9" ht="12.75" customHeight="1" x14ac:dyDescent="0.2">
      <c r="A457" s="33"/>
      <c r="B457" s="35"/>
      <c r="C457" s="25" t="s">
        <v>59</v>
      </c>
      <c r="D457" s="24" t="s">
        <v>15</v>
      </c>
      <c r="E457" s="25" t="s">
        <v>59</v>
      </c>
      <c r="F457" s="24" t="s">
        <v>15</v>
      </c>
      <c r="G457" s="86"/>
      <c r="H457" s="86"/>
      <c r="I457" s="86"/>
    </row>
    <row r="458" spans="1:9" ht="12.75" customHeight="1" x14ac:dyDescent="0.2">
      <c r="A458" s="33"/>
      <c r="B458" s="35"/>
      <c r="C458" s="25" t="s">
        <v>59</v>
      </c>
      <c r="D458" s="24" t="s">
        <v>36</v>
      </c>
      <c r="E458" s="25" t="s">
        <v>59</v>
      </c>
      <c r="F458" s="24" t="s">
        <v>36</v>
      </c>
      <c r="G458" s="86">
        <f t="shared" ref="G458:I458" si="255">G239</f>
        <v>1133.5999999999999</v>
      </c>
      <c r="H458" s="86">
        <f t="shared" si="255"/>
        <v>-497.9</v>
      </c>
      <c r="I458" s="86">
        <f t="shared" si="255"/>
        <v>635.70000000000005</v>
      </c>
    </row>
    <row r="459" spans="1:9" ht="12.75" customHeight="1" x14ac:dyDescent="0.2">
      <c r="A459" s="33"/>
      <c r="B459" s="35"/>
      <c r="C459" s="25" t="s">
        <v>59</v>
      </c>
      <c r="D459" s="24" t="s">
        <v>73</v>
      </c>
      <c r="E459" s="25" t="s">
        <v>59</v>
      </c>
      <c r="F459" s="24" t="s">
        <v>73</v>
      </c>
      <c r="G459" s="86">
        <f t="shared" ref="G459:I459" si="256">G249</f>
        <v>4082.9</v>
      </c>
      <c r="H459" s="86">
        <f t="shared" si="256"/>
        <v>472.6</v>
      </c>
      <c r="I459" s="86">
        <f t="shared" si="256"/>
        <v>4555.5</v>
      </c>
    </row>
    <row r="460" spans="1:9" ht="12.75" customHeight="1" x14ac:dyDescent="0.2">
      <c r="A460" s="33"/>
      <c r="B460" s="35"/>
      <c r="C460" s="25" t="s">
        <v>59</v>
      </c>
      <c r="D460" s="24" t="s">
        <v>28</v>
      </c>
      <c r="E460" s="25" t="s">
        <v>59</v>
      </c>
      <c r="F460" s="24" t="s">
        <v>28</v>
      </c>
      <c r="G460" s="86">
        <f t="shared" ref="G460:I460" si="257">G254</f>
        <v>6793.5499999999993</v>
      </c>
      <c r="H460" s="86">
        <f t="shared" si="257"/>
        <v>-785.71</v>
      </c>
      <c r="I460" s="86">
        <f t="shared" si="257"/>
        <v>6007.84</v>
      </c>
    </row>
    <row r="461" spans="1:9" ht="12.75" customHeight="1" x14ac:dyDescent="0.2">
      <c r="A461" s="33"/>
      <c r="B461" s="35"/>
      <c r="C461" s="138" t="s">
        <v>257</v>
      </c>
      <c r="D461" s="152"/>
      <c r="E461" s="138" t="s">
        <v>257</v>
      </c>
      <c r="F461" s="152"/>
      <c r="G461" s="86">
        <f t="shared" ref="G461:I462" si="258">G283</f>
        <v>4279.43</v>
      </c>
      <c r="H461" s="86">
        <f t="shared" si="258"/>
        <v>6639.3680000000004</v>
      </c>
      <c r="I461" s="86">
        <f t="shared" si="258"/>
        <v>10918.797999999999</v>
      </c>
    </row>
    <row r="462" spans="1:9" ht="12.75" customHeight="1" x14ac:dyDescent="0.2">
      <c r="A462" s="33"/>
      <c r="B462" s="35"/>
      <c r="C462" s="25" t="s">
        <v>36</v>
      </c>
      <c r="D462" s="24" t="s">
        <v>15</v>
      </c>
      <c r="E462" s="25" t="s">
        <v>36</v>
      </c>
      <c r="F462" s="24" t="s">
        <v>15</v>
      </c>
      <c r="G462" s="86">
        <f t="shared" si="258"/>
        <v>0</v>
      </c>
      <c r="H462" s="86">
        <f t="shared" si="258"/>
        <v>60</v>
      </c>
      <c r="I462" s="86">
        <f t="shared" si="258"/>
        <v>60</v>
      </c>
    </row>
    <row r="463" spans="1:9" ht="12.75" customHeight="1" x14ac:dyDescent="0.2">
      <c r="A463" s="33"/>
      <c r="B463" s="35"/>
      <c r="C463" s="25" t="s">
        <v>36</v>
      </c>
      <c r="D463" s="24" t="s">
        <v>27</v>
      </c>
      <c r="E463" s="25" t="s">
        <v>36</v>
      </c>
      <c r="F463" s="24" t="s">
        <v>27</v>
      </c>
      <c r="G463" s="86">
        <f t="shared" ref="G463:I463" si="259">G289</f>
        <v>4079.43</v>
      </c>
      <c r="H463" s="86">
        <f t="shared" si="259"/>
        <v>5829.3680000000004</v>
      </c>
      <c r="I463" s="86">
        <f t="shared" si="259"/>
        <v>9908.7979999999989</v>
      </c>
    </row>
    <row r="464" spans="1:9" ht="12.75" customHeight="1" x14ac:dyDescent="0.2">
      <c r="A464" s="33"/>
      <c r="B464" s="35"/>
      <c r="C464" s="25" t="s">
        <v>36</v>
      </c>
      <c r="D464" s="24" t="s">
        <v>6</v>
      </c>
      <c r="E464" s="25" t="s">
        <v>36</v>
      </c>
      <c r="F464" s="24" t="s">
        <v>6</v>
      </c>
      <c r="G464" s="86">
        <f t="shared" ref="G464:I464" si="260">G320</f>
        <v>200</v>
      </c>
      <c r="H464" s="86">
        <f t="shared" si="260"/>
        <v>750</v>
      </c>
      <c r="I464" s="86">
        <f t="shared" si="260"/>
        <v>950</v>
      </c>
    </row>
    <row r="465" spans="1:9" ht="12.75" customHeight="1" x14ac:dyDescent="0.2">
      <c r="A465" s="33"/>
      <c r="B465" s="35"/>
      <c r="C465" s="140" t="s">
        <v>254</v>
      </c>
      <c r="D465" s="153"/>
      <c r="E465" s="140" t="s">
        <v>254</v>
      </c>
      <c r="F465" s="153"/>
      <c r="G465" s="86">
        <f t="shared" ref="G465:I465" si="261">G326</f>
        <v>50</v>
      </c>
      <c r="H465" s="86">
        <f t="shared" si="261"/>
        <v>-50</v>
      </c>
      <c r="I465" s="86">
        <f t="shared" si="261"/>
        <v>0</v>
      </c>
    </row>
    <row r="466" spans="1:9" ht="12.75" customHeight="1" x14ac:dyDescent="0.2">
      <c r="A466" s="33"/>
      <c r="B466" s="35"/>
      <c r="C466" s="25" t="s">
        <v>53</v>
      </c>
      <c r="D466" s="24" t="s">
        <v>36</v>
      </c>
      <c r="E466" s="25" t="s">
        <v>53</v>
      </c>
      <c r="F466" s="24" t="s">
        <v>36</v>
      </c>
      <c r="G466" s="86">
        <f t="shared" ref="G466:I466" si="262">G326</f>
        <v>50</v>
      </c>
      <c r="H466" s="86">
        <f t="shared" si="262"/>
        <v>-50</v>
      </c>
      <c r="I466" s="86">
        <f t="shared" si="262"/>
        <v>0</v>
      </c>
    </row>
    <row r="467" spans="1:9" ht="12.75" customHeight="1" x14ac:dyDescent="0.2">
      <c r="A467" s="33"/>
      <c r="B467" s="35"/>
      <c r="C467" s="138" t="s">
        <v>251</v>
      </c>
      <c r="D467" s="152"/>
      <c r="E467" s="138" t="s">
        <v>251</v>
      </c>
      <c r="F467" s="152"/>
      <c r="G467" s="86" t="e">
        <f>G10+G331+G382+#REF!</f>
        <v>#REF!</v>
      </c>
      <c r="H467" s="86">
        <f>H10+H331+H382</f>
        <v>18138.189999999995</v>
      </c>
      <c r="I467" s="86">
        <f>I10+I331+I382</f>
        <v>275639.07</v>
      </c>
    </row>
    <row r="468" spans="1:9" ht="12.75" customHeight="1" x14ac:dyDescent="0.2">
      <c r="A468" s="33"/>
      <c r="B468" s="35"/>
      <c r="C468" s="25" t="s">
        <v>88</v>
      </c>
      <c r="D468" s="24" t="s">
        <v>15</v>
      </c>
      <c r="E468" s="25" t="s">
        <v>88</v>
      </c>
      <c r="F468" s="24" t="s">
        <v>15</v>
      </c>
      <c r="G468" s="86">
        <f>G11</f>
        <v>50083.508000000002</v>
      </c>
      <c r="H468" s="86">
        <f>H11</f>
        <v>4953.4620000000004</v>
      </c>
      <c r="I468" s="86">
        <f>I11</f>
        <v>55036.97</v>
      </c>
    </row>
    <row r="469" spans="1:9" ht="12.75" customHeight="1" x14ac:dyDescent="0.2">
      <c r="A469" s="33"/>
      <c r="B469" s="35"/>
      <c r="C469" s="25" t="s">
        <v>88</v>
      </c>
      <c r="D469" s="24" t="s">
        <v>27</v>
      </c>
      <c r="E469" s="25" t="s">
        <v>88</v>
      </c>
      <c r="F469" s="24" t="s">
        <v>27</v>
      </c>
      <c r="G469" s="86" t="e">
        <f>G26+#REF!+G332</f>
        <v>#REF!</v>
      </c>
      <c r="H469" s="86">
        <f>H26+H332</f>
        <v>14692.197999999999</v>
      </c>
      <c r="I469" s="86">
        <f>I26+I332</f>
        <v>187941.90000000002</v>
      </c>
    </row>
    <row r="470" spans="1:9" ht="12.75" customHeight="1" x14ac:dyDescent="0.2">
      <c r="A470" s="33"/>
      <c r="B470" s="35"/>
      <c r="C470" s="25" t="s">
        <v>88</v>
      </c>
      <c r="D470" s="24" t="s">
        <v>6</v>
      </c>
      <c r="E470" s="25" t="s">
        <v>88</v>
      </c>
      <c r="F470" s="24" t="s">
        <v>6</v>
      </c>
      <c r="G470" s="86">
        <f>G47+G383</f>
        <v>20452.849999999999</v>
      </c>
      <c r="H470" s="86">
        <f>H47+H383</f>
        <v>-1483.7599999999998</v>
      </c>
      <c r="I470" s="86">
        <f>I47+I383</f>
        <v>18969.09</v>
      </c>
    </row>
    <row r="471" spans="1:9" ht="12.75" customHeight="1" x14ac:dyDescent="0.2">
      <c r="A471" s="33"/>
      <c r="B471" s="35"/>
      <c r="C471" s="25" t="s">
        <v>88</v>
      </c>
      <c r="D471" s="24" t="s">
        <v>36</v>
      </c>
      <c r="E471" s="25" t="s">
        <v>88</v>
      </c>
      <c r="F471" s="24" t="s">
        <v>36</v>
      </c>
      <c r="G471" s="86"/>
      <c r="H471" s="86"/>
      <c r="I471" s="86"/>
    </row>
    <row r="472" spans="1:9" ht="12.75" customHeight="1" x14ac:dyDescent="0.2">
      <c r="A472" s="33"/>
      <c r="B472" s="35"/>
      <c r="C472" s="25" t="s">
        <v>88</v>
      </c>
      <c r="D472" s="24" t="s">
        <v>88</v>
      </c>
      <c r="E472" s="25" t="s">
        <v>88</v>
      </c>
      <c r="F472" s="24" t="s">
        <v>88</v>
      </c>
      <c r="G472" s="86">
        <f>G56+G388</f>
        <v>1728</v>
      </c>
      <c r="H472" s="86">
        <f>H56+H388</f>
        <v>-301.89999999999998</v>
      </c>
      <c r="I472" s="86">
        <f>I56+I388</f>
        <v>1426.1</v>
      </c>
    </row>
    <row r="473" spans="1:9" ht="12.75" customHeight="1" x14ac:dyDescent="0.2">
      <c r="A473" s="33"/>
      <c r="B473" s="35"/>
      <c r="C473" s="25" t="s">
        <v>88</v>
      </c>
      <c r="D473" s="24" t="s">
        <v>73</v>
      </c>
      <c r="E473" s="25" t="s">
        <v>88</v>
      </c>
      <c r="F473" s="24" t="s">
        <v>73</v>
      </c>
      <c r="G473" s="86">
        <f>G64</f>
        <v>11986.82</v>
      </c>
      <c r="H473" s="86">
        <f>H64</f>
        <v>278.19</v>
      </c>
      <c r="I473" s="86">
        <f>I64</f>
        <v>12265.01</v>
      </c>
    </row>
    <row r="474" spans="1:9" ht="12.75" customHeight="1" x14ac:dyDescent="0.2">
      <c r="A474" s="33"/>
      <c r="B474" s="35"/>
      <c r="C474" s="138" t="s">
        <v>248</v>
      </c>
      <c r="D474" s="152"/>
      <c r="E474" s="138" t="s">
        <v>248</v>
      </c>
      <c r="F474" s="152"/>
      <c r="G474" s="86">
        <f t="shared" ref="G474:I475" si="263">G393</f>
        <v>19242.13</v>
      </c>
      <c r="H474" s="86">
        <f t="shared" si="263"/>
        <v>5348.09</v>
      </c>
      <c r="I474" s="86">
        <f t="shared" si="263"/>
        <v>24590.22</v>
      </c>
    </row>
    <row r="475" spans="1:9" ht="12.75" customHeight="1" x14ac:dyDescent="0.2">
      <c r="A475" s="33"/>
      <c r="B475" s="35"/>
      <c r="C475" s="25" t="s">
        <v>79</v>
      </c>
      <c r="D475" s="24" t="s">
        <v>15</v>
      </c>
      <c r="E475" s="25" t="s">
        <v>79</v>
      </c>
      <c r="F475" s="24" t="s">
        <v>15</v>
      </c>
      <c r="G475" s="86">
        <f t="shared" si="263"/>
        <v>17475.93</v>
      </c>
      <c r="H475" s="86">
        <f t="shared" si="263"/>
        <v>4669.82</v>
      </c>
      <c r="I475" s="86">
        <f t="shared" si="263"/>
        <v>22145.75</v>
      </c>
    </row>
    <row r="476" spans="1:9" ht="12.75" customHeight="1" x14ac:dyDescent="0.2">
      <c r="A476" s="33"/>
      <c r="B476" s="35"/>
      <c r="C476" s="25" t="s">
        <v>79</v>
      </c>
      <c r="D476" s="24" t="s">
        <v>59</v>
      </c>
      <c r="E476" s="25" t="s">
        <v>79</v>
      </c>
      <c r="F476" s="24" t="s">
        <v>59</v>
      </c>
      <c r="G476" s="86">
        <f>G405</f>
        <v>1766.1999999999998</v>
      </c>
      <c r="H476" s="86">
        <f t="shared" ref="H476:I476" si="264">H405</f>
        <v>678.27</v>
      </c>
      <c r="I476" s="86">
        <f t="shared" si="264"/>
        <v>2444.4699999999998</v>
      </c>
    </row>
    <row r="477" spans="1:9" ht="12.75" customHeight="1" x14ac:dyDescent="0.2">
      <c r="A477" s="33"/>
      <c r="B477" s="35"/>
      <c r="C477" s="138" t="s">
        <v>245</v>
      </c>
      <c r="D477" s="152"/>
      <c r="E477" s="138" t="s">
        <v>245</v>
      </c>
      <c r="F477" s="152"/>
      <c r="G477" s="86">
        <f t="shared" ref="G477:I477" si="265">G337</f>
        <v>200</v>
      </c>
      <c r="H477" s="86">
        <f t="shared" si="265"/>
        <v>-200</v>
      </c>
      <c r="I477" s="86">
        <f t="shared" si="265"/>
        <v>0</v>
      </c>
    </row>
    <row r="478" spans="1:9" ht="12.75" customHeight="1" x14ac:dyDescent="0.2">
      <c r="A478" s="33"/>
      <c r="B478" s="35"/>
      <c r="C478" s="25" t="s">
        <v>73</v>
      </c>
      <c r="D478" s="24" t="s">
        <v>15</v>
      </c>
      <c r="E478" s="25" t="s">
        <v>73</v>
      </c>
      <c r="F478" s="24" t="s">
        <v>15</v>
      </c>
      <c r="G478" s="86"/>
      <c r="H478" s="86"/>
      <c r="I478" s="86"/>
    </row>
    <row r="479" spans="1:9" ht="12.75" customHeight="1" x14ac:dyDescent="0.2">
      <c r="A479" s="33"/>
      <c r="B479" s="35"/>
      <c r="C479" s="25" t="s">
        <v>73</v>
      </c>
      <c r="D479" s="24" t="s">
        <v>27</v>
      </c>
      <c r="E479" s="25" t="s">
        <v>73</v>
      </c>
      <c r="F479" s="24" t="s">
        <v>27</v>
      </c>
      <c r="G479" s="86"/>
      <c r="H479" s="86"/>
      <c r="I479" s="86"/>
    </row>
    <row r="480" spans="1:9" ht="12.75" customHeight="1" x14ac:dyDescent="0.2">
      <c r="A480" s="33"/>
      <c r="B480" s="35"/>
      <c r="C480" s="25" t="s">
        <v>73</v>
      </c>
      <c r="D480" s="24" t="s">
        <v>59</v>
      </c>
      <c r="E480" s="25" t="s">
        <v>73</v>
      </c>
      <c r="F480" s="24" t="s">
        <v>59</v>
      </c>
      <c r="G480" s="86"/>
      <c r="H480" s="86"/>
      <c r="I480" s="86"/>
    </row>
    <row r="481" spans="1:9" ht="12.75" customHeight="1" x14ac:dyDescent="0.2">
      <c r="A481" s="33"/>
      <c r="B481" s="35"/>
      <c r="C481" s="25" t="s">
        <v>73</v>
      </c>
      <c r="D481" s="24" t="s">
        <v>73</v>
      </c>
      <c r="E481" s="25" t="s">
        <v>73</v>
      </c>
      <c r="F481" s="24" t="s">
        <v>73</v>
      </c>
      <c r="G481" s="86">
        <f t="shared" ref="G481:I481" si="266">G338</f>
        <v>200</v>
      </c>
      <c r="H481" s="86">
        <f t="shared" si="266"/>
        <v>-200</v>
      </c>
      <c r="I481" s="86">
        <f t="shared" si="266"/>
        <v>0</v>
      </c>
    </row>
    <row r="482" spans="1:9" ht="12.75" customHeight="1" x14ac:dyDescent="0.2">
      <c r="A482" s="33"/>
      <c r="B482" s="35"/>
      <c r="C482" s="138" t="s">
        <v>242</v>
      </c>
      <c r="D482" s="152"/>
      <c r="E482" s="138" t="s">
        <v>242</v>
      </c>
      <c r="F482" s="152"/>
      <c r="G482" s="86">
        <f>G83+G343+G416</f>
        <v>4511.59</v>
      </c>
      <c r="H482" s="86">
        <f>H83+H343+H416</f>
        <v>4578.91</v>
      </c>
      <c r="I482" s="86">
        <f>I83+I343+I416</f>
        <v>9090.5</v>
      </c>
    </row>
    <row r="483" spans="1:9" ht="12.75" customHeight="1" x14ac:dyDescent="0.2">
      <c r="A483" s="33"/>
      <c r="B483" s="35"/>
      <c r="C483" s="25" t="s">
        <v>54</v>
      </c>
      <c r="D483" s="24" t="s">
        <v>15</v>
      </c>
      <c r="E483" s="25" t="s">
        <v>54</v>
      </c>
      <c r="F483" s="24" t="s">
        <v>15</v>
      </c>
      <c r="G483" s="86">
        <f t="shared" ref="G483:I483" si="267">G344</f>
        <v>93.19</v>
      </c>
      <c r="H483" s="86">
        <f t="shared" si="267"/>
        <v>274.81</v>
      </c>
      <c r="I483" s="86">
        <f t="shared" si="267"/>
        <v>368</v>
      </c>
    </row>
    <row r="484" spans="1:9" ht="12.75" customHeight="1" x14ac:dyDescent="0.2">
      <c r="A484" s="33"/>
      <c r="B484" s="35"/>
      <c r="C484" s="25" t="s">
        <v>54</v>
      </c>
      <c r="D484" s="24" t="s">
        <v>27</v>
      </c>
      <c r="E484" s="25" t="s">
        <v>54</v>
      </c>
      <c r="F484" s="24" t="s">
        <v>27</v>
      </c>
      <c r="G484" s="86"/>
      <c r="H484" s="86"/>
      <c r="I484" s="86"/>
    </row>
    <row r="485" spans="1:9" ht="12.75" customHeight="1" x14ac:dyDescent="0.2">
      <c r="A485" s="33"/>
      <c r="B485" s="35"/>
      <c r="C485" s="25" t="s">
        <v>54</v>
      </c>
      <c r="D485" s="24" t="s">
        <v>6</v>
      </c>
      <c r="E485" s="25" t="s">
        <v>54</v>
      </c>
      <c r="F485" s="24" t="s">
        <v>6</v>
      </c>
      <c r="G485" s="86">
        <f t="shared" ref="G485:I485" si="268">G351</f>
        <v>1448</v>
      </c>
      <c r="H485" s="86">
        <f t="shared" si="268"/>
        <v>1906.0999999999997</v>
      </c>
      <c r="I485" s="86">
        <f t="shared" si="268"/>
        <v>3354.1</v>
      </c>
    </row>
    <row r="486" spans="1:9" ht="12.75" customHeight="1" x14ac:dyDescent="0.2">
      <c r="A486" s="33"/>
      <c r="B486" s="35"/>
      <c r="C486" s="25" t="s">
        <v>54</v>
      </c>
      <c r="D486" s="24" t="s">
        <v>59</v>
      </c>
      <c r="E486" s="25" t="s">
        <v>54</v>
      </c>
      <c r="F486" s="24" t="s">
        <v>59</v>
      </c>
      <c r="G486" s="86">
        <f>G84</f>
        <v>2770.4</v>
      </c>
      <c r="H486" s="86">
        <f>H84</f>
        <v>2598</v>
      </c>
      <c r="I486" s="86">
        <f>I84</f>
        <v>5368.4000000000005</v>
      </c>
    </row>
    <row r="487" spans="1:9" ht="12.75" customHeight="1" x14ac:dyDescent="0.2">
      <c r="A487" s="33"/>
      <c r="B487" s="35"/>
      <c r="C487" s="25" t="s">
        <v>54</v>
      </c>
      <c r="D487" s="24" t="s">
        <v>53</v>
      </c>
      <c r="E487" s="25" t="s">
        <v>54</v>
      </c>
      <c r="F487" s="24" t="s">
        <v>53</v>
      </c>
      <c r="G487" s="86">
        <f>G417</f>
        <v>200</v>
      </c>
      <c r="H487" s="86">
        <f t="shared" ref="H487:I487" si="269">H417</f>
        <v>-200</v>
      </c>
      <c r="I487" s="86">
        <f t="shared" si="269"/>
        <v>0</v>
      </c>
    </row>
    <row r="488" spans="1:9" ht="12.75" customHeight="1" x14ac:dyDescent="0.2">
      <c r="A488" s="33"/>
      <c r="B488" s="35"/>
      <c r="C488" s="138" t="s">
        <v>238</v>
      </c>
      <c r="D488" s="152"/>
      <c r="E488" s="138" t="s">
        <v>238</v>
      </c>
      <c r="F488" s="152"/>
      <c r="G488" s="86">
        <f>G422</f>
        <v>2887.67</v>
      </c>
      <c r="H488" s="86">
        <f t="shared" ref="H488:I488" si="270">H422</f>
        <v>-2887.67</v>
      </c>
      <c r="I488" s="86">
        <f t="shared" si="270"/>
        <v>0</v>
      </c>
    </row>
    <row r="489" spans="1:9" ht="12.75" customHeight="1" x14ac:dyDescent="0.2">
      <c r="A489" s="33"/>
      <c r="B489" s="35"/>
      <c r="C489" s="25" t="s">
        <v>37</v>
      </c>
      <c r="D489" s="24" t="s">
        <v>15</v>
      </c>
      <c r="E489" s="25" t="s">
        <v>37</v>
      </c>
      <c r="F489" s="24" t="s">
        <v>15</v>
      </c>
      <c r="G489" s="86">
        <f>G423</f>
        <v>960</v>
      </c>
      <c r="H489" s="86">
        <f t="shared" ref="H489:I489" si="271">H423</f>
        <v>-960</v>
      </c>
      <c r="I489" s="86">
        <f t="shared" si="271"/>
        <v>0</v>
      </c>
    </row>
    <row r="490" spans="1:9" ht="12.75" customHeight="1" x14ac:dyDescent="0.2">
      <c r="A490" s="33"/>
      <c r="B490" s="35"/>
      <c r="C490" s="27" t="s">
        <v>37</v>
      </c>
      <c r="D490" s="25" t="s">
        <v>36</v>
      </c>
      <c r="E490" s="27" t="s">
        <v>37</v>
      </c>
      <c r="F490" s="25" t="s">
        <v>36</v>
      </c>
      <c r="G490" s="86">
        <f>G429</f>
        <v>1927.67</v>
      </c>
      <c r="H490" s="86">
        <f t="shared" ref="H490:I490" si="272">H429</f>
        <v>-1927.67</v>
      </c>
      <c r="I490" s="86">
        <f t="shared" si="272"/>
        <v>0</v>
      </c>
    </row>
    <row r="491" spans="1:9" ht="12.75" customHeight="1" x14ac:dyDescent="0.2">
      <c r="A491" s="33"/>
      <c r="B491" s="35"/>
      <c r="C491" s="138" t="s">
        <v>236</v>
      </c>
      <c r="D491" s="152"/>
      <c r="E491" s="138" t="s">
        <v>236</v>
      </c>
      <c r="F491" s="152"/>
      <c r="G491" s="86">
        <f t="shared" ref="G491:I492" si="273">G369</f>
        <v>1307.94</v>
      </c>
      <c r="H491" s="86">
        <f t="shared" si="273"/>
        <v>153.47</v>
      </c>
      <c r="I491" s="86">
        <f t="shared" si="273"/>
        <v>1461.41</v>
      </c>
    </row>
    <row r="492" spans="1:9" ht="12.75" customHeight="1" x14ac:dyDescent="0.2">
      <c r="A492" s="33"/>
      <c r="B492" s="35"/>
      <c r="C492" s="25" t="s">
        <v>28</v>
      </c>
      <c r="D492" s="24" t="s">
        <v>27</v>
      </c>
      <c r="E492" s="25" t="s">
        <v>28</v>
      </c>
      <c r="F492" s="24" t="s">
        <v>27</v>
      </c>
      <c r="G492" s="86">
        <f t="shared" si="273"/>
        <v>1307.94</v>
      </c>
      <c r="H492" s="86">
        <f t="shared" si="273"/>
        <v>153.47</v>
      </c>
      <c r="I492" s="86">
        <f t="shared" si="273"/>
        <v>1461.41</v>
      </c>
    </row>
    <row r="493" spans="1:9" ht="12.75" customHeight="1" x14ac:dyDescent="0.2">
      <c r="A493" s="33"/>
      <c r="B493" s="35"/>
      <c r="C493" s="138" t="s">
        <v>234</v>
      </c>
      <c r="D493" s="152"/>
      <c r="E493" s="138" t="s">
        <v>234</v>
      </c>
      <c r="F493" s="152"/>
      <c r="G493" s="86">
        <f t="shared" ref="G493:I494" si="274">G115+G375</f>
        <v>200</v>
      </c>
      <c r="H493" s="86">
        <f t="shared" si="274"/>
        <v>-101</v>
      </c>
      <c r="I493" s="86">
        <f t="shared" si="274"/>
        <v>99</v>
      </c>
    </row>
    <row r="494" spans="1:9" ht="12.75" customHeight="1" x14ac:dyDescent="0.2">
      <c r="A494" s="33"/>
      <c r="B494" s="35"/>
      <c r="C494" s="25" t="s">
        <v>24</v>
      </c>
      <c r="D494" s="24" t="s">
        <v>15</v>
      </c>
      <c r="E494" s="25" t="s">
        <v>24</v>
      </c>
      <c r="F494" s="24" t="s">
        <v>15</v>
      </c>
      <c r="G494" s="86">
        <f t="shared" si="274"/>
        <v>200</v>
      </c>
      <c r="H494" s="86">
        <f t="shared" si="274"/>
        <v>-101</v>
      </c>
      <c r="I494" s="86">
        <f t="shared" si="274"/>
        <v>99</v>
      </c>
    </row>
    <row r="495" spans="1:9" ht="12.75" customHeight="1" x14ac:dyDescent="0.2">
      <c r="A495" s="33"/>
      <c r="B495" s="35"/>
      <c r="C495" s="138" t="s">
        <v>232</v>
      </c>
      <c r="D495" s="152"/>
      <c r="E495" s="138" t="s">
        <v>232</v>
      </c>
      <c r="F495" s="152"/>
      <c r="G495" s="86">
        <f t="shared" ref="G495:I496" si="275">G128</f>
        <v>26974.5</v>
      </c>
      <c r="H495" s="86">
        <f t="shared" si="275"/>
        <v>-1004.5</v>
      </c>
      <c r="I495" s="86">
        <f t="shared" si="275"/>
        <v>25970</v>
      </c>
    </row>
    <row r="496" spans="1:9" ht="12.75" customHeight="1" x14ac:dyDescent="0.2">
      <c r="A496" s="33"/>
      <c r="B496" s="35"/>
      <c r="C496" s="25" t="s">
        <v>7</v>
      </c>
      <c r="D496" s="24" t="s">
        <v>15</v>
      </c>
      <c r="E496" s="25" t="s">
        <v>7</v>
      </c>
      <c r="F496" s="24" t="s">
        <v>15</v>
      </c>
      <c r="G496" s="86">
        <f t="shared" si="275"/>
        <v>26974.5</v>
      </c>
      <c r="H496" s="86">
        <f t="shared" si="275"/>
        <v>-1004.5</v>
      </c>
      <c r="I496" s="86">
        <f t="shared" si="275"/>
        <v>25970</v>
      </c>
    </row>
    <row r="497" spans="1:9" ht="12.75" customHeight="1" x14ac:dyDescent="0.2">
      <c r="A497" s="33"/>
      <c r="B497" s="35"/>
      <c r="C497" s="25" t="s">
        <v>7</v>
      </c>
      <c r="D497" s="24" t="s">
        <v>6</v>
      </c>
      <c r="E497" s="25" t="s">
        <v>7</v>
      </c>
      <c r="F497" s="24" t="s">
        <v>6</v>
      </c>
      <c r="G497" s="86">
        <f t="shared" ref="G497:I497" si="276">G136</f>
        <v>0</v>
      </c>
      <c r="H497" s="86">
        <f t="shared" si="276"/>
        <v>0</v>
      </c>
      <c r="I497" s="86">
        <f t="shared" si="276"/>
        <v>0</v>
      </c>
    </row>
    <row r="498" spans="1:9" ht="12.75" customHeight="1" x14ac:dyDescent="0.2">
      <c r="A498" s="33"/>
      <c r="B498" s="35"/>
      <c r="C498" s="25" t="s">
        <v>295</v>
      </c>
      <c r="D498" s="24" t="s">
        <v>295</v>
      </c>
      <c r="E498" s="25" t="s">
        <v>295</v>
      </c>
      <c r="F498" s="24" t="s">
        <v>295</v>
      </c>
      <c r="G498" s="86">
        <f t="shared" ref="G498" si="277">G437</f>
        <v>4906.99</v>
      </c>
      <c r="H498" s="86">
        <f t="shared" ref="H498:I498" si="278">H437</f>
        <v>-4906.99</v>
      </c>
      <c r="I498" s="86">
        <f t="shared" si="278"/>
        <v>0</v>
      </c>
    </row>
    <row r="499" spans="1:9" ht="12.75" customHeight="1" x14ac:dyDescent="0.2">
      <c r="A499" s="33"/>
      <c r="B499" s="35"/>
      <c r="C499" s="35"/>
      <c r="D499" s="35"/>
      <c r="E499" s="110"/>
      <c r="F499" s="21"/>
      <c r="G499" s="86" t="e">
        <f>G441+G450+G452+G456+G461+G465+G467+G474+G477+G482+G488+G491+G493+G495+G498</f>
        <v>#REF!</v>
      </c>
      <c r="H499" s="86">
        <f t="shared" ref="H499:I499" si="279">H441+H450+H452+H456+H461+H465+H467+H474+H477+H482+H488+H491+H493+H495+H498</f>
        <v>30659.408000000003</v>
      </c>
      <c r="I499" s="86">
        <f t="shared" si="279"/>
        <v>391999.82800000004</v>
      </c>
    </row>
    <row r="500" spans="1:9" ht="12.75" customHeight="1" x14ac:dyDescent="0.2">
      <c r="A500" s="33"/>
      <c r="G500" s="87" t="e">
        <f>G438-G499</f>
        <v>#REF!</v>
      </c>
      <c r="H500" s="87">
        <f t="shared" ref="H500:I500" si="280">H438-H499</f>
        <v>0</v>
      </c>
      <c r="I500" s="87">
        <f t="shared" si="280"/>
        <v>0</v>
      </c>
    </row>
    <row r="502" spans="1:9" x14ac:dyDescent="0.2">
      <c r="E502" s="106" t="s">
        <v>494</v>
      </c>
      <c r="F502" s="107"/>
      <c r="G502" s="86">
        <f t="shared" ref="G502:I502" si="281">G155</f>
        <v>12375.61</v>
      </c>
      <c r="H502" s="86">
        <f t="shared" si="281"/>
        <v>255.60000000000002</v>
      </c>
      <c r="I502" s="86">
        <f t="shared" si="281"/>
        <v>12631.210000000001</v>
      </c>
    </row>
    <row r="503" spans="1:9" x14ac:dyDescent="0.2">
      <c r="E503" s="106" t="s">
        <v>66</v>
      </c>
      <c r="F503" s="107"/>
      <c r="G503" s="86">
        <f t="shared" ref="G503:I503" si="282">G240+G290+G352</f>
        <v>1697.6</v>
      </c>
      <c r="H503" s="86">
        <f t="shared" si="282"/>
        <v>4431.03</v>
      </c>
      <c r="I503" s="86">
        <f t="shared" si="282"/>
        <v>6128.6299999999992</v>
      </c>
    </row>
    <row r="504" spans="1:9" x14ac:dyDescent="0.2">
      <c r="E504" s="106" t="s">
        <v>31</v>
      </c>
      <c r="F504" s="107"/>
      <c r="G504" s="86">
        <f t="shared" ref="G504:I504" si="283">G190+G371</f>
        <v>1308.04</v>
      </c>
      <c r="H504" s="86">
        <f t="shared" si="283"/>
        <v>153.47</v>
      </c>
      <c r="I504" s="86">
        <f t="shared" si="283"/>
        <v>1461.51</v>
      </c>
    </row>
    <row r="505" spans="1:9" x14ac:dyDescent="0.2">
      <c r="E505" s="106" t="s">
        <v>157</v>
      </c>
      <c r="F505" s="107"/>
      <c r="G505" s="86">
        <f t="shared" ref="G505:I505" si="284">G262</f>
        <v>1298.2</v>
      </c>
      <c r="H505" s="86">
        <f t="shared" si="284"/>
        <v>-898.2</v>
      </c>
      <c r="I505" s="86">
        <f t="shared" si="284"/>
        <v>400</v>
      </c>
    </row>
    <row r="506" spans="1:9" s="41" customFormat="1" x14ac:dyDescent="0.2">
      <c r="A506" s="105"/>
      <c r="E506" s="108" t="s">
        <v>4</v>
      </c>
      <c r="F506" s="109"/>
      <c r="G506" s="85">
        <f>SUM(G502:G505)</f>
        <v>16679.45</v>
      </c>
      <c r="H506" s="85">
        <f t="shared" ref="H506:I506" si="285">SUM(H502:H505)</f>
        <v>3941.9000000000005</v>
      </c>
      <c r="I506" s="85">
        <f t="shared" si="285"/>
        <v>20621.349999999999</v>
      </c>
    </row>
    <row r="507" spans="1:9" x14ac:dyDescent="0.2">
      <c r="E507" s="106" t="s">
        <v>83</v>
      </c>
      <c r="F507" s="107"/>
      <c r="G507" s="86">
        <f>G406</f>
        <v>1041.5999999999999</v>
      </c>
      <c r="H507" s="86">
        <f t="shared" ref="H507:I507" si="286">H406</f>
        <v>32.86</v>
      </c>
      <c r="I507" s="86">
        <f t="shared" si="286"/>
        <v>1074.4599999999998</v>
      </c>
    </row>
    <row r="508" spans="1:9" x14ac:dyDescent="0.2">
      <c r="E508" s="106" t="s">
        <v>102</v>
      </c>
      <c r="F508" s="107"/>
      <c r="G508" s="86">
        <f>G65+G69+G76</f>
        <v>11986.82</v>
      </c>
      <c r="H508" s="86">
        <f>H65+H69+H76</f>
        <v>278.19</v>
      </c>
      <c r="I508" s="86">
        <f>I65+I69+I76</f>
        <v>12265.01</v>
      </c>
    </row>
    <row r="509" spans="1:9" x14ac:dyDescent="0.2">
      <c r="E509" s="106" t="s">
        <v>41</v>
      </c>
      <c r="F509" s="107"/>
      <c r="G509" s="86">
        <f t="shared" ref="G509:I509" si="287">G194+G356+G389+G395+G410+G424+G430</f>
        <v>22100.5</v>
      </c>
      <c r="H509" s="86">
        <f t="shared" si="287"/>
        <v>-870.80000000000064</v>
      </c>
      <c r="I509" s="86">
        <f t="shared" si="287"/>
        <v>21229.699999999997</v>
      </c>
    </row>
    <row r="510" spans="1:9" x14ac:dyDescent="0.2">
      <c r="E510" s="106" t="s">
        <v>57</v>
      </c>
      <c r="F510" s="107"/>
      <c r="G510" s="86">
        <f t="shared" ref="G510:I510" si="288">G162+G339+G345+G362+G418</f>
        <v>1085.4000000000001</v>
      </c>
      <c r="H510" s="86">
        <f t="shared" si="288"/>
        <v>-539.1</v>
      </c>
      <c r="I510" s="86">
        <f t="shared" si="288"/>
        <v>546.29999999999995</v>
      </c>
    </row>
    <row r="511" spans="1:9" x14ac:dyDescent="0.2">
      <c r="E511" s="106" t="s">
        <v>60</v>
      </c>
      <c r="F511" s="107"/>
      <c r="G511" s="86">
        <f>G12+G27+G48+G57+G85+G166+G333+G384</f>
        <v>249002.45999999996</v>
      </c>
      <c r="H511" s="86">
        <f>H12+H27+H48+H57+H85+H166+H333+H384</f>
        <v>19121.209999999992</v>
      </c>
      <c r="I511" s="86">
        <f>I12+I27+I48+I57+I85+I166+I333+I384</f>
        <v>268123.67</v>
      </c>
    </row>
    <row r="512" spans="1:9" s="41" customFormat="1" x14ac:dyDescent="0.2">
      <c r="A512" s="105"/>
      <c r="E512" s="108" t="s">
        <v>3</v>
      </c>
      <c r="F512" s="109"/>
      <c r="G512" s="85">
        <f>SUM(G507:G511)</f>
        <v>285216.77999999997</v>
      </c>
      <c r="H512" s="85">
        <f t="shared" ref="H512:I512" si="289">SUM(H507:H511)</f>
        <v>18022.35999999999</v>
      </c>
      <c r="I512" s="85">
        <f t="shared" si="289"/>
        <v>303239.14</v>
      </c>
    </row>
    <row r="513" spans="1:9" x14ac:dyDescent="0.2">
      <c r="E513" s="106" t="s">
        <v>203</v>
      </c>
      <c r="F513" s="107"/>
      <c r="G513" s="86">
        <f>G93+G98</f>
        <v>5780.4500000000007</v>
      </c>
      <c r="H513" s="86">
        <f>H93+H98</f>
        <v>2.710000000000008</v>
      </c>
      <c r="I513" s="86">
        <f>I93+I98</f>
        <v>5783.16</v>
      </c>
    </row>
    <row r="514" spans="1:9" x14ac:dyDescent="0.2">
      <c r="E514" s="106" t="s">
        <v>12</v>
      </c>
      <c r="F514" s="107"/>
      <c r="G514" s="86">
        <f>G105+G117+G124+G130+G137+G176+G199+G377</f>
        <v>28321.8</v>
      </c>
      <c r="H514" s="86">
        <f>H105+H117+H124+H130+H137+H176+H199+H377</f>
        <v>-1158.5999999999999</v>
      </c>
      <c r="I514" s="86">
        <f>I105+I117+I124+I130+I137+I176+I199+I377</f>
        <v>27163.200000000001</v>
      </c>
    </row>
    <row r="515" spans="1:9" x14ac:dyDescent="0.2">
      <c r="E515" s="106" t="s">
        <v>149</v>
      </c>
      <c r="F515" s="107"/>
      <c r="G515" s="86">
        <f t="shared" ref="G515:I515" si="290">G269+G298+G285</f>
        <v>6808.1619999999994</v>
      </c>
      <c r="H515" s="86">
        <f t="shared" si="290"/>
        <v>2143.268</v>
      </c>
      <c r="I515" s="86">
        <f t="shared" si="290"/>
        <v>8951.4299999999985</v>
      </c>
    </row>
    <row r="516" spans="1:9" s="41" customFormat="1" x14ac:dyDescent="0.2">
      <c r="A516" s="105"/>
      <c r="E516" s="108" t="s">
        <v>2</v>
      </c>
      <c r="F516" s="109"/>
      <c r="G516" s="85">
        <f>SUM(G513:G515)</f>
        <v>40910.411999999997</v>
      </c>
      <c r="H516" s="85">
        <f t="shared" ref="H516:I516" si="291">SUM(H513:H515)</f>
        <v>987.37800000000016</v>
      </c>
      <c r="I516" s="85">
        <f t="shared" si="291"/>
        <v>41897.79</v>
      </c>
    </row>
    <row r="517" spans="1:9" x14ac:dyDescent="0.2">
      <c r="E517" s="106" t="s">
        <v>495</v>
      </c>
      <c r="F517" s="107"/>
      <c r="G517" s="86">
        <f t="shared" ref="G517:I517" si="292">G217+G255</f>
        <v>1945.71</v>
      </c>
      <c r="H517" s="86">
        <f t="shared" si="292"/>
        <v>1512.84</v>
      </c>
      <c r="I517" s="86">
        <f t="shared" si="292"/>
        <v>3458.5499999999997</v>
      </c>
    </row>
    <row r="518" spans="1:9" x14ac:dyDescent="0.2">
      <c r="E518" s="106" t="s">
        <v>146</v>
      </c>
      <c r="F518" s="107"/>
      <c r="G518" s="86">
        <f t="shared" ref="G518:I518" si="293">G205+G224+G228+G303</f>
        <v>696.1</v>
      </c>
      <c r="H518" s="86">
        <f t="shared" si="293"/>
        <v>1043.9000000000001</v>
      </c>
      <c r="I518" s="86">
        <f t="shared" si="293"/>
        <v>1740</v>
      </c>
    </row>
    <row r="519" spans="1:9" x14ac:dyDescent="0.2">
      <c r="E519" s="106" t="s">
        <v>140</v>
      </c>
      <c r="F519" s="107"/>
      <c r="G519" s="86">
        <f t="shared" ref="G519:I519" si="294">G171+G250+G274+G307+G321+G327</f>
        <v>6541.8180000000002</v>
      </c>
      <c r="H519" s="86">
        <f t="shared" si="294"/>
        <v>918.36000000000013</v>
      </c>
      <c r="I519" s="86">
        <f t="shared" si="294"/>
        <v>7460.1779999999999</v>
      </c>
    </row>
    <row r="520" spans="1:9" s="41" customFormat="1" x14ac:dyDescent="0.2">
      <c r="A520" s="105"/>
      <c r="E520" s="108" t="s">
        <v>1</v>
      </c>
      <c r="F520" s="109"/>
      <c r="G520" s="85">
        <f>SUM(G517:G519)</f>
        <v>9183.6280000000006</v>
      </c>
      <c r="H520" s="85">
        <f t="shared" ref="H520:I520" si="295">SUM(H517:H519)</f>
        <v>3475.1</v>
      </c>
      <c r="I520" s="85">
        <f t="shared" si="295"/>
        <v>12658.727999999999</v>
      </c>
    </row>
    <row r="521" spans="1:9" x14ac:dyDescent="0.2">
      <c r="E521" s="106" t="s">
        <v>496</v>
      </c>
      <c r="F521" s="107"/>
      <c r="G521" s="86">
        <f t="shared" ref="G521:I521" si="296">G211</f>
        <v>36</v>
      </c>
      <c r="H521" s="86">
        <f t="shared" si="296"/>
        <v>0</v>
      </c>
      <c r="I521" s="86">
        <f t="shared" si="296"/>
        <v>36</v>
      </c>
    </row>
    <row r="522" spans="1:9" s="41" customFormat="1" x14ac:dyDescent="0.2">
      <c r="A522" s="105"/>
      <c r="E522" s="108" t="s">
        <v>345</v>
      </c>
      <c r="F522" s="109"/>
      <c r="G522" s="85">
        <f>G521</f>
        <v>36</v>
      </c>
      <c r="H522" s="85">
        <f t="shared" ref="H522:I522" si="297">H521</f>
        <v>0</v>
      </c>
      <c r="I522" s="85">
        <f t="shared" si="297"/>
        <v>36</v>
      </c>
    </row>
    <row r="523" spans="1:9" x14ac:dyDescent="0.2">
      <c r="E523" s="106"/>
      <c r="F523" s="107"/>
      <c r="G523" s="86"/>
      <c r="H523" s="86"/>
      <c r="I523" s="86"/>
    </row>
    <row r="524" spans="1:9" s="41" customFormat="1" x14ac:dyDescent="0.2">
      <c r="A524" s="105"/>
      <c r="E524" s="108" t="s">
        <v>0</v>
      </c>
      <c r="F524" s="109"/>
      <c r="G524" s="85">
        <f>G110+G144+G147+G149+G181+G187+G349+G54+G403</f>
        <v>4407.16</v>
      </c>
      <c r="H524" s="85">
        <f>H110+H144+H147+H149+H181+H187+H349+H54+H403</f>
        <v>9139.6600000000017</v>
      </c>
      <c r="I524" s="85">
        <f>I110+I144+I147+I149+I181+I187+I349+I54+I403</f>
        <v>13546.82</v>
      </c>
    </row>
    <row r="525" spans="1:9" x14ac:dyDescent="0.2">
      <c r="E525" s="107" t="s">
        <v>501</v>
      </c>
      <c r="F525" s="107"/>
      <c r="G525" s="86">
        <f>G437</f>
        <v>4906.99</v>
      </c>
      <c r="H525" s="86">
        <f t="shared" ref="H525:I525" si="298">H437</f>
        <v>-4906.99</v>
      </c>
      <c r="I525" s="86">
        <f t="shared" si="298"/>
        <v>0</v>
      </c>
    </row>
    <row r="526" spans="1:9" x14ac:dyDescent="0.2">
      <c r="E526" s="107"/>
      <c r="F526" s="107"/>
      <c r="G526" s="86">
        <f>G506+G512+G516+G520+G522+G524+G525</f>
        <v>361340.42</v>
      </c>
      <c r="H526" s="86">
        <f t="shared" ref="H526:I526" si="299">H506+H512+H516+H520+H522+H524+H525</f>
        <v>30659.407999999996</v>
      </c>
      <c r="I526" s="86">
        <f t="shared" si="299"/>
        <v>391999.82799999998</v>
      </c>
    </row>
    <row r="527" spans="1:9" x14ac:dyDescent="0.2">
      <c r="E527" s="107"/>
      <c r="F527" s="107"/>
      <c r="G527" s="86">
        <f>G438-G526</f>
        <v>0</v>
      </c>
      <c r="H527" s="86">
        <f t="shared" ref="H527:I527" si="300">H438-H526</f>
        <v>0</v>
      </c>
      <c r="I527" s="86">
        <f t="shared" si="300"/>
        <v>0</v>
      </c>
    </row>
  </sheetData>
  <mergeCells count="34">
    <mergeCell ref="H5:H7"/>
    <mergeCell ref="I5:I7"/>
    <mergeCell ref="A5:A7"/>
    <mergeCell ref="E441:F441"/>
    <mergeCell ref="E450:F450"/>
    <mergeCell ref="E493:F493"/>
    <mergeCell ref="E452:F452"/>
    <mergeCell ref="E456:F456"/>
    <mergeCell ref="E461:F461"/>
    <mergeCell ref="C450:D450"/>
    <mergeCell ref="C452:D452"/>
    <mergeCell ref="C456:D456"/>
    <mergeCell ref="C461:D461"/>
    <mergeCell ref="C465:D465"/>
    <mergeCell ref="E467:F467"/>
    <mergeCell ref="E474:F474"/>
    <mergeCell ref="E477:F477"/>
    <mergeCell ref="E482:F482"/>
    <mergeCell ref="G1:I1"/>
    <mergeCell ref="G2:I2"/>
    <mergeCell ref="C495:D495"/>
    <mergeCell ref="C467:D467"/>
    <mergeCell ref="C474:D474"/>
    <mergeCell ref="C477:D477"/>
    <mergeCell ref="C482:D482"/>
    <mergeCell ref="C488:D488"/>
    <mergeCell ref="C491:D491"/>
    <mergeCell ref="C493:D493"/>
    <mergeCell ref="E465:F465"/>
    <mergeCell ref="E495:F495"/>
    <mergeCell ref="E488:F488"/>
    <mergeCell ref="E491:F491"/>
    <mergeCell ref="A3:I3"/>
    <mergeCell ref="G5:G7"/>
  </mergeCells>
  <pageMargins left="0.9055118110236221" right="0" top="0" bottom="0" header="0" footer="0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 10 МП</vt:lpstr>
      <vt:lpstr>прил14   КЦСР,КВР</vt:lpstr>
      <vt:lpstr>прил 12  разд подр</vt:lpstr>
      <vt:lpstr>прил16 вед стр.</vt:lpstr>
      <vt:lpstr>Лист3</vt:lpstr>
      <vt:lpstr>'прил14   КЦСР,КВР'!Заголовки_для_печати</vt:lpstr>
      <vt:lpstr>'прил16 вед стр.'!Заголовки_для_печати</vt:lpstr>
      <vt:lpstr>'прил 10 МП'!Область_печати</vt:lpstr>
      <vt:lpstr>'прил 12  разд подр'!Область_печати</vt:lpstr>
      <vt:lpstr>'прил14   КЦСР,КВР'!Область_печати</vt:lpstr>
      <vt:lpstr>'прил16 вед стр.'!Область_печати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cp:lastPrinted>2017-12-06T03:57:31Z</cp:lastPrinted>
  <dcterms:created xsi:type="dcterms:W3CDTF">2016-11-07T08:50:55Z</dcterms:created>
  <dcterms:modified xsi:type="dcterms:W3CDTF">2017-12-06T04:02:51Z</dcterms:modified>
</cp:coreProperties>
</file>