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30" windowWidth="18195" windowHeight="10110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вед2015'!$A$1:$K$650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вед2015'!$A$1:$I$589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I304" i="2" l="1"/>
  <c r="G304" i="2"/>
  <c r="H304" i="2"/>
  <c r="H306" i="2"/>
  <c r="H305" i="2"/>
  <c r="H508" i="2"/>
  <c r="H225" i="2"/>
  <c r="H410" i="2"/>
  <c r="G175" i="2"/>
  <c r="H176" i="2"/>
  <c r="G176" i="2"/>
  <c r="H388" i="2"/>
  <c r="I305" i="2" l="1"/>
  <c r="H391" i="2"/>
  <c r="H392" i="2"/>
  <c r="H251" i="2" l="1"/>
  <c r="H138" i="2" l="1"/>
  <c r="G138" i="2"/>
  <c r="H32" i="2"/>
  <c r="H554" i="2"/>
  <c r="H404" i="2"/>
  <c r="G357" i="2"/>
  <c r="I360" i="2"/>
  <c r="H358" i="2"/>
  <c r="H357" i="2" s="1"/>
  <c r="H252" i="2"/>
  <c r="H421" i="2"/>
  <c r="H397" i="2"/>
  <c r="H396" i="2"/>
  <c r="H226" i="2"/>
  <c r="G226" i="2"/>
  <c r="I227" i="2"/>
  <c r="I226" i="2" s="1"/>
  <c r="H224" i="2"/>
  <c r="H126" i="2"/>
  <c r="H38" i="2"/>
  <c r="H91" i="2"/>
  <c r="H18" i="2"/>
  <c r="H128" i="2"/>
  <c r="H313" i="2"/>
  <c r="K313" i="2"/>
  <c r="H479" i="2"/>
  <c r="H223" i="2" l="1"/>
  <c r="H222" i="2" s="1"/>
  <c r="G223" i="2"/>
  <c r="G222" i="2" s="1"/>
  <c r="I225" i="2"/>
  <c r="H185" i="2"/>
  <c r="H184" i="2" s="1"/>
  <c r="H183" i="2" s="1"/>
  <c r="H182" i="2" s="1"/>
  <c r="G184" i="2"/>
  <c r="G183" i="2" s="1"/>
  <c r="G182" i="2" s="1"/>
  <c r="G185" i="2"/>
  <c r="I186" i="2"/>
  <c r="I185" i="2" s="1"/>
  <c r="I184" i="2" s="1"/>
  <c r="I183" i="2" s="1"/>
  <c r="I182" i="2" s="1"/>
  <c r="H199" i="2"/>
  <c r="G199" i="2"/>
  <c r="H197" i="2"/>
  <c r="H196" i="2" s="1"/>
  <c r="H195" i="2" s="1"/>
  <c r="G197" i="2"/>
  <c r="G196" i="2" s="1"/>
  <c r="G195" i="2" s="1"/>
  <c r="I200" i="2"/>
  <c r="I199" i="2" s="1"/>
  <c r="I198" i="2"/>
  <c r="I197" i="2" s="1"/>
  <c r="H203" i="2"/>
  <c r="H202" i="2" s="1"/>
  <c r="H201" i="2" s="1"/>
  <c r="G202" i="2"/>
  <c r="G201" i="2" s="1"/>
  <c r="G203" i="2"/>
  <c r="I204" i="2"/>
  <c r="I203" i="2" s="1"/>
  <c r="I202" i="2" s="1"/>
  <c r="I201" i="2" s="1"/>
  <c r="G528" i="2"/>
  <c r="G533" i="2"/>
  <c r="H533" i="2"/>
  <c r="I534" i="2"/>
  <c r="I533" i="2" s="1"/>
  <c r="H511" i="2"/>
  <c r="G511" i="2"/>
  <c r="I512" i="2"/>
  <c r="I511" i="2" s="1"/>
  <c r="H509" i="2"/>
  <c r="G509" i="2"/>
  <c r="I510" i="2"/>
  <c r="I509" i="2" s="1"/>
  <c r="H576" i="2"/>
  <c r="H386" i="2"/>
  <c r="G386" i="2"/>
  <c r="H324" i="2"/>
  <c r="I196" i="2" l="1"/>
  <c r="I195" i="2" s="1"/>
  <c r="I388" i="2"/>
  <c r="H439" i="2" l="1"/>
  <c r="H438" i="2" s="1"/>
  <c r="H437" i="2" s="1"/>
  <c r="H436" i="2" s="1"/>
  <c r="H435" i="2" s="1"/>
  <c r="H628" i="2" s="1"/>
  <c r="G439" i="2"/>
  <c r="G438" i="2" s="1"/>
  <c r="G437" i="2" s="1"/>
  <c r="G436" i="2" s="1"/>
  <c r="G435" i="2" s="1"/>
  <c r="G628" i="2" s="1"/>
  <c r="I440" i="2"/>
  <c r="I439" i="2" s="1"/>
  <c r="I438" i="2" s="1"/>
  <c r="I437" i="2" s="1"/>
  <c r="I436" i="2" s="1"/>
  <c r="I435" i="2" s="1"/>
  <c r="I628" i="2" s="1"/>
  <c r="H325" i="2"/>
  <c r="I307" i="2"/>
  <c r="G389" i="2"/>
  <c r="I392" i="2"/>
  <c r="H390" i="2"/>
  <c r="H311" i="2"/>
  <c r="I461" i="2"/>
  <c r="I460" i="2" s="1"/>
  <c r="H460" i="2"/>
  <c r="G460" i="2"/>
  <c r="H389" i="2" l="1"/>
  <c r="I469" i="2" l="1"/>
  <c r="H468" i="2"/>
  <c r="I468" i="2"/>
  <c r="G468" i="2"/>
  <c r="H470" i="2"/>
  <c r="G470" i="2"/>
  <c r="I471" i="2"/>
  <c r="I470" i="2" s="1"/>
  <c r="G323" i="2"/>
  <c r="H323" i="2"/>
  <c r="I324" i="2"/>
  <c r="H362" i="2"/>
  <c r="H278" i="2" l="1"/>
  <c r="H277" i="2" s="1"/>
  <c r="H276" i="2" s="1"/>
  <c r="H275" i="2" s="1"/>
  <c r="H598" i="2" s="1"/>
  <c r="G277" i="2"/>
  <c r="G276" i="2" s="1"/>
  <c r="G275" i="2" s="1"/>
  <c r="G598" i="2" s="1"/>
  <c r="I278" i="2"/>
  <c r="I277" i="2" s="1"/>
  <c r="I276" i="2" s="1"/>
  <c r="I275" i="2" s="1"/>
  <c r="I598" i="2" s="1"/>
  <c r="I311" i="2"/>
  <c r="I310" i="2" s="1"/>
  <c r="G310" i="2"/>
  <c r="H310" i="2" l="1"/>
  <c r="I479" i="2"/>
  <c r="I478" i="2" s="1"/>
  <c r="G478" i="2"/>
  <c r="G480" i="2"/>
  <c r="H480" i="2"/>
  <c r="H382" i="2"/>
  <c r="G382" i="2"/>
  <c r="I383" i="2"/>
  <c r="I382" i="2" s="1"/>
  <c r="H478" i="2" l="1"/>
  <c r="H20" i="2" l="1"/>
  <c r="H40" i="2"/>
  <c r="H33" i="2"/>
  <c r="G58" i="2"/>
  <c r="I60" i="2"/>
  <c r="H59" i="2"/>
  <c r="H58" i="2" s="1"/>
  <c r="H19" i="2"/>
  <c r="H90" i="2"/>
  <c r="H93" i="2"/>
  <c r="H15" i="2" l="1"/>
  <c r="H282" i="2"/>
  <c r="H281" i="2" s="1"/>
  <c r="H280" i="2" s="1"/>
  <c r="G282" i="2"/>
  <c r="G281" i="2" s="1"/>
  <c r="G280" i="2" s="1"/>
  <c r="I283" i="2"/>
  <c r="I282" i="2" s="1"/>
  <c r="I281" i="2" s="1"/>
  <c r="I280" i="2" s="1"/>
  <c r="H285" i="2"/>
  <c r="G285" i="2"/>
  <c r="I286" i="2"/>
  <c r="I285" i="2" s="1"/>
  <c r="H299" i="2" l="1"/>
  <c r="I59" i="2"/>
  <c r="I58" i="2" s="1"/>
  <c r="H166" i="2"/>
  <c r="H165" i="2" s="1"/>
  <c r="G166" i="2"/>
  <c r="G165" i="2" s="1"/>
  <c r="I167" i="2"/>
  <c r="I166" i="2" s="1"/>
  <c r="I165" i="2" s="1"/>
  <c r="K126" i="2" l="1"/>
  <c r="I126" i="2"/>
  <c r="I125" i="2" s="1"/>
  <c r="H125" i="2"/>
  <c r="G125" i="2"/>
  <c r="K526" i="2"/>
  <c r="I526" i="2"/>
  <c r="I525" i="2" s="1"/>
  <c r="H525" i="2"/>
  <c r="G525" i="2"/>
  <c r="H549" i="2"/>
  <c r="H334" i="2"/>
  <c r="G334" i="2"/>
  <c r="G336" i="2"/>
  <c r="H336" i="2"/>
  <c r="G365" i="2"/>
  <c r="H365" i="2"/>
  <c r="G368" i="2"/>
  <c r="H368" i="2"/>
  <c r="H367" i="2" s="1"/>
  <c r="H408" i="2" l="1"/>
  <c r="G408" i="2"/>
  <c r="I410" i="2"/>
  <c r="I359" i="2"/>
  <c r="H247" i="2"/>
  <c r="H475" i="2"/>
  <c r="G475" i="2"/>
  <c r="I476" i="2"/>
  <c r="K74" i="2"/>
  <c r="K73" i="2"/>
  <c r="K17" i="2" l="1"/>
  <c r="K18" i="2"/>
  <c r="K19" i="2"/>
  <c r="K21" i="2"/>
  <c r="K22" i="2"/>
  <c r="K26" i="2"/>
  <c r="K31" i="2"/>
  <c r="K32" i="2"/>
  <c r="K33" i="2"/>
  <c r="K35" i="2"/>
  <c r="K37" i="2"/>
  <c r="K38" i="2"/>
  <c r="K40" i="2"/>
  <c r="K41" i="2"/>
  <c r="K43" i="2"/>
  <c r="K45" i="2"/>
  <c r="K47" i="2"/>
  <c r="K49" i="2"/>
  <c r="K51" i="2"/>
  <c r="K53" i="2"/>
  <c r="K55" i="2"/>
  <c r="K57" i="2"/>
  <c r="K59" i="2"/>
  <c r="K65" i="2"/>
  <c r="K66" i="2"/>
  <c r="K71" i="2"/>
  <c r="K78" i="2"/>
  <c r="K79" i="2"/>
  <c r="K80" i="2"/>
  <c r="K81" i="2"/>
  <c r="K82" i="2"/>
  <c r="K83" i="2"/>
  <c r="K84" i="2"/>
  <c r="K87" i="2"/>
  <c r="K88" i="2"/>
  <c r="K89" i="2"/>
  <c r="K90" i="2"/>
  <c r="K91" i="2"/>
  <c r="K92" i="2"/>
  <c r="K93" i="2"/>
  <c r="K99" i="2"/>
  <c r="K105" i="2"/>
  <c r="K106" i="2"/>
  <c r="K110" i="2"/>
  <c r="K111" i="2"/>
  <c r="K112" i="2"/>
  <c r="K113" i="2"/>
  <c r="K114" i="2"/>
  <c r="K115" i="2"/>
  <c r="K116" i="2"/>
  <c r="K117" i="2"/>
  <c r="K121" i="2"/>
  <c r="K122" i="2"/>
  <c r="K128" i="2"/>
  <c r="K133" i="2"/>
  <c r="K139" i="2"/>
  <c r="K151" i="2"/>
  <c r="K157" i="2"/>
  <c r="K164" i="2"/>
  <c r="K171" i="2"/>
  <c r="K177" i="2"/>
  <c r="K180" i="2"/>
  <c r="K190" i="2"/>
  <c r="K192" i="2"/>
  <c r="K207" i="2"/>
  <c r="K209" i="2"/>
  <c r="K216" i="2"/>
  <c r="K218" i="2"/>
  <c r="K224" i="2"/>
  <c r="K230" i="2"/>
  <c r="K236" i="2"/>
  <c r="K240" i="2"/>
  <c r="K242" i="2"/>
  <c r="K243" i="2"/>
  <c r="K244" i="2"/>
  <c r="K248" i="2"/>
  <c r="K249" i="2"/>
  <c r="K250" i="2"/>
  <c r="K251" i="2"/>
  <c r="K252" i="2"/>
  <c r="K253" i="2"/>
  <c r="K254" i="2"/>
  <c r="K255" i="2"/>
  <c r="K261" i="2"/>
  <c r="K262" i="2"/>
  <c r="K263" i="2"/>
  <c r="K264" i="2"/>
  <c r="K265" i="2"/>
  <c r="K267" i="2"/>
  <c r="K272" i="2"/>
  <c r="K273" i="2"/>
  <c r="K274" i="2"/>
  <c r="K288" i="2"/>
  <c r="K289" i="2"/>
  <c r="K291" i="2"/>
  <c r="K293" i="2"/>
  <c r="K294" i="2"/>
  <c r="K295" i="2"/>
  <c r="K296" i="2"/>
  <c r="K297" i="2"/>
  <c r="K299" i="2"/>
  <c r="K306" i="2"/>
  <c r="K308" i="2"/>
  <c r="K315" i="2"/>
  <c r="K320" i="2"/>
  <c r="K322" i="2"/>
  <c r="K325" i="2"/>
  <c r="K327" i="2"/>
  <c r="K333" i="2"/>
  <c r="K335" i="2"/>
  <c r="K337" i="2"/>
  <c r="K340" i="2"/>
  <c r="K342" i="2"/>
  <c r="K347" i="2"/>
  <c r="K352" i="2"/>
  <c r="K353" i="2"/>
  <c r="K354" i="2"/>
  <c r="K358" i="2"/>
  <c r="K362" i="2"/>
  <c r="K366" i="2"/>
  <c r="K369" i="2"/>
  <c r="K376" i="2"/>
  <c r="K378" i="2"/>
  <c r="K379" i="2"/>
  <c r="K385" i="2"/>
  <c r="K387" i="2"/>
  <c r="K390" i="2"/>
  <c r="K391" i="2"/>
  <c r="K394" i="2"/>
  <c r="K395" i="2"/>
  <c r="K396" i="2"/>
  <c r="K397" i="2"/>
  <c r="K402" i="2"/>
  <c r="K404" i="2"/>
  <c r="K409" i="2"/>
  <c r="K421" i="2"/>
  <c r="K425" i="2"/>
  <c r="K426" i="2"/>
  <c r="K428" i="2"/>
  <c r="K429" i="2"/>
  <c r="K431" i="2"/>
  <c r="K433" i="2"/>
  <c r="K445" i="2"/>
  <c r="K454" i="2"/>
  <c r="K459" i="2"/>
  <c r="K463" i="2"/>
  <c r="K467" i="2"/>
  <c r="K474" i="2"/>
  <c r="K477" i="2"/>
  <c r="K481" i="2"/>
  <c r="K485" i="2"/>
  <c r="K488" i="2"/>
  <c r="K491" i="2"/>
  <c r="K497" i="2"/>
  <c r="K498" i="2"/>
  <c r="K504" i="2"/>
  <c r="K514" i="2"/>
  <c r="K519" i="2"/>
  <c r="K520" i="2"/>
  <c r="K521" i="2"/>
  <c r="K529" i="2"/>
  <c r="K530" i="2"/>
  <c r="K532" i="2"/>
  <c r="K536" i="2"/>
  <c r="K537" i="2"/>
  <c r="K541" i="2"/>
  <c r="K543" i="2"/>
  <c r="K545" i="2"/>
  <c r="K550" i="2"/>
  <c r="K551" i="2"/>
  <c r="K552" i="2"/>
  <c r="K553" i="2"/>
  <c r="K555" i="2"/>
  <c r="K556" i="2"/>
  <c r="K557" i="2"/>
  <c r="K560" i="2"/>
  <c r="K562" i="2"/>
  <c r="K563" i="2"/>
  <c r="K569" i="2"/>
  <c r="K575" i="2"/>
  <c r="K576" i="2"/>
  <c r="K582" i="2"/>
  <c r="K585" i="2"/>
  <c r="K588" i="2"/>
  <c r="J589" i="2" l="1"/>
  <c r="J591" i="2" s="1"/>
  <c r="I320" i="2" l="1"/>
  <c r="I319" i="2" s="1"/>
  <c r="H319" i="2"/>
  <c r="G319" i="2"/>
  <c r="I387" i="2"/>
  <c r="I386" i="2" s="1"/>
  <c r="I385" i="2"/>
  <c r="I384" i="2" s="1"/>
  <c r="H384" i="2"/>
  <c r="G384" i="2"/>
  <c r="H528" i="2" l="1"/>
  <c r="I563" i="2" l="1"/>
  <c r="H561" i="2"/>
  <c r="G561" i="2"/>
  <c r="I562" i="2"/>
  <c r="I555" i="2"/>
  <c r="I545" i="2"/>
  <c r="I544" i="2" s="1"/>
  <c r="H544" i="2"/>
  <c r="G544" i="2"/>
  <c r="I543" i="2"/>
  <c r="I542" i="2" s="1"/>
  <c r="H542" i="2"/>
  <c r="G542" i="2"/>
  <c r="K542" i="2" s="1"/>
  <c r="H531" i="2"/>
  <c r="G531" i="2"/>
  <c r="I532" i="2"/>
  <c r="I531" i="2" s="1"/>
  <c r="I477" i="2"/>
  <c r="I475" i="2" s="1"/>
  <c r="I459" i="2"/>
  <c r="I458" i="2" s="1"/>
  <c r="H458" i="2"/>
  <c r="G458" i="2"/>
  <c r="I433" i="2"/>
  <c r="I432" i="2" s="1"/>
  <c r="H432" i="2"/>
  <c r="G432" i="2"/>
  <c r="H430" i="2"/>
  <c r="I431" i="2"/>
  <c r="I430" i="2" s="1"/>
  <c r="G430" i="2"/>
  <c r="G424" i="2"/>
  <c r="H375" i="2"/>
  <c r="G375" i="2"/>
  <c r="I376" i="2"/>
  <c r="I375" i="2" s="1"/>
  <c r="G367" i="2"/>
  <c r="I337" i="2"/>
  <c r="I336" i="2" s="1"/>
  <c r="K336" i="2"/>
  <c r="I335" i="2"/>
  <c r="I334" i="2" s="1"/>
  <c r="I315" i="2"/>
  <c r="I314" i="2" s="1"/>
  <c r="H314" i="2"/>
  <c r="G314" i="2"/>
  <c r="G247" i="2"/>
  <c r="I253" i="2"/>
  <c r="G229" i="2"/>
  <c r="H229" i="2"/>
  <c r="H228" i="2" s="1"/>
  <c r="I230" i="2"/>
  <c r="I229" i="2" s="1"/>
  <c r="I228" i="2" s="1"/>
  <c r="I207" i="2"/>
  <c r="I206" i="2" s="1"/>
  <c r="H206" i="2"/>
  <c r="G206" i="2"/>
  <c r="G208" i="2"/>
  <c r="H208" i="2"/>
  <c r="I209" i="2"/>
  <c r="I208" i="2" s="1"/>
  <c r="I180" i="2"/>
  <c r="I179" i="2" s="1"/>
  <c r="I178" i="2" s="1"/>
  <c r="H179" i="2"/>
  <c r="H178" i="2" s="1"/>
  <c r="G179" i="2"/>
  <c r="G178" i="2" s="1"/>
  <c r="H170" i="2"/>
  <c r="H169" i="2" s="1"/>
  <c r="H168" i="2" s="1"/>
  <c r="G170" i="2"/>
  <c r="G169" i="2" s="1"/>
  <c r="G168" i="2" s="1"/>
  <c r="I171" i="2"/>
  <c r="I170" i="2" s="1"/>
  <c r="I169" i="2" s="1"/>
  <c r="I168" i="2" s="1"/>
  <c r="H36" i="2"/>
  <c r="G36" i="2"/>
  <c r="I38" i="2"/>
  <c r="I37" i="2"/>
  <c r="K16" i="2"/>
  <c r="G228" i="2" l="1"/>
  <c r="I561" i="2"/>
  <c r="I36" i="2"/>
  <c r="G205" i="2"/>
  <c r="H205" i="2"/>
  <c r="H194" i="2" s="1"/>
  <c r="I205" i="2"/>
  <c r="I194" i="2" s="1"/>
  <c r="H145" i="2"/>
  <c r="G194" i="2" l="1"/>
  <c r="G193" i="2" s="1"/>
  <c r="I193" i="2"/>
  <c r="H193" i="2"/>
  <c r="H513" i="2"/>
  <c r="G513" i="2"/>
  <c r="G508" i="2" s="1"/>
  <c r="I514" i="2"/>
  <c r="I513" i="2" s="1"/>
  <c r="I508" i="2" s="1"/>
  <c r="H192" i="2"/>
  <c r="H190" i="2"/>
  <c r="H164" i="2"/>
  <c r="I507" i="2" l="1"/>
  <c r="I506" i="2" s="1"/>
  <c r="G507" i="2"/>
  <c r="G506" i="2" s="1"/>
  <c r="H507" i="2"/>
  <c r="H506" i="2" s="1"/>
  <c r="H144" i="2"/>
  <c r="H143" i="2" s="1"/>
  <c r="H142" i="2" s="1"/>
  <c r="H141" i="2" s="1"/>
  <c r="G144" i="2"/>
  <c r="G143" i="2" s="1"/>
  <c r="G142" i="2" s="1"/>
  <c r="G141" i="2" s="1"/>
  <c r="I145" i="2"/>
  <c r="I144" i="2" s="1"/>
  <c r="I143" i="2" s="1"/>
  <c r="I142" i="2" s="1"/>
  <c r="I141" i="2" s="1"/>
  <c r="G156" i="2" l="1"/>
  <c r="H156" i="2"/>
  <c r="I190" i="2"/>
  <c r="I189" i="2" s="1"/>
  <c r="H189" i="2"/>
  <c r="G189" i="2"/>
  <c r="H581" i="2"/>
  <c r="H580" i="2" s="1"/>
  <c r="H587" i="2"/>
  <c r="H586" i="2" s="1"/>
  <c r="G587" i="2"/>
  <c r="G586" i="2" s="1"/>
  <c r="I588" i="2"/>
  <c r="I587" i="2" s="1"/>
  <c r="I586" i="2" s="1"/>
  <c r="G581" i="2"/>
  <c r="G580" i="2" s="1"/>
  <c r="H584" i="2"/>
  <c r="H583" i="2" s="1"/>
  <c r="G584" i="2"/>
  <c r="G583" i="2" s="1"/>
  <c r="I585" i="2"/>
  <c r="I584" i="2" s="1"/>
  <c r="I583" i="2" s="1"/>
  <c r="I582" i="2"/>
  <c r="I581" i="2" s="1"/>
  <c r="I580" i="2" s="1"/>
  <c r="H579" i="2" l="1"/>
  <c r="H578" i="2" s="1"/>
  <c r="G579" i="2"/>
  <c r="G578" i="2" s="1"/>
  <c r="G577" i="2" s="1"/>
  <c r="G640" i="2" s="1"/>
  <c r="D57" i="4" s="1"/>
  <c r="H577" i="2"/>
  <c r="H640" i="2" s="1"/>
  <c r="E57" i="4" s="1"/>
  <c r="I579" i="2"/>
  <c r="I578" i="2" s="1"/>
  <c r="I577" i="2" s="1"/>
  <c r="I640" i="2" s="1"/>
  <c r="F57" i="4" s="1"/>
  <c r="H191" i="2" l="1"/>
  <c r="H188" i="2" s="1"/>
  <c r="G191" i="2"/>
  <c r="G188" i="2" s="1"/>
  <c r="I192" i="2"/>
  <c r="I191" i="2" s="1"/>
  <c r="I188" i="2" s="1"/>
  <c r="H175" i="2"/>
  <c r="H174" i="2" s="1"/>
  <c r="H173" i="2" s="1"/>
  <c r="G174" i="2"/>
  <c r="G173" i="2" s="1"/>
  <c r="G172" i="2" s="1"/>
  <c r="H163" i="2"/>
  <c r="H162" i="2" s="1"/>
  <c r="H161" i="2" s="1"/>
  <c r="H160" i="2" s="1"/>
  <c r="G163" i="2"/>
  <c r="G162" i="2" s="1"/>
  <c r="G161" i="2" s="1"/>
  <c r="G160" i="2" s="1"/>
  <c r="H155" i="2"/>
  <c r="H154" i="2" s="1"/>
  <c r="H153" i="2" s="1"/>
  <c r="G155" i="2"/>
  <c r="G154" i="2" s="1"/>
  <c r="G153" i="2" s="1"/>
  <c r="I157" i="2"/>
  <c r="I164" i="2"/>
  <c r="I163" i="2" s="1"/>
  <c r="I162" i="2" s="1"/>
  <c r="I161" i="2" s="1"/>
  <c r="I160" i="2" s="1"/>
  <c r="I177" i="2"/>
  <c r="I176" i="2" l="1"/>
  <c r="I175" i="2" s="1"/>
  <c r="I174" i="2" s="1"/>
  <c r="I173" i="2" s="1"/>
  <c r="H159" i="2"/>
  <c r="H158" i="2" s="1"/>
  <c r="I159" i="2"/>
  <c r="I158" i="2" s="1"/>
  <c r="G159" i="2"/>
  <c r="G158" i="2" s="1"/>
  <c r="I156" i="2"/>
  <c r="I155" i="2" s="1"/>
  <c r="I154" i="2" s="1"/>
  <c r="I153" i="2" s="1"/>
  <c r="I152" i="2" s="1"/>
  <c r="I187" i="2"/>
  <c r="I181" i="2" s="1"/>
  <c r="H187" i="2"/>
  <c r="H181" i="2" s="1"/>
  <c r="G187" i="2"/>
  <c r="G181" i="2" s="1"/>
  <c r="G152" i="2"/>
  <c r="H152" i="2"/>
  <c r="H172" i="2" l="1"/>
  <c r="I172" i="2"/>
  <c r="G20" i="2" l="1"/>
  <c r="I26" i="2"/>
  <c r="I25" i="2" s="1"/>
  <c r="H25" i="2"/>
  <c r="G25" i="2"/>
  <c r="H23" i="2"/>
  <c r="H14" i="2" s="1"/>
  <c r="G23" i="2"/>
  <c r="I24" i="2"/>
  <c r="I23" i="2" l="1"/>
  <c r="H484" i="2"/>
  <c r="H483" i="2" s="1"/>
  <c r="H482" i="2" s="1"/>
  <c r="I31" i="2"/>
  <c r="G484" i="2"/>
  <c r="G483" i="2" s="1"/>
  <c r="G482" i="2" s="1"/>
  <c r="I485" i="2"/>
  <c r="I484" i="2" s="1"/>
  <c r="I483" i="2" s="1"/>
  <c r="I482" i="2" s="1"/>
  <c r="H312" i="2"/>
  <c r="H309" i="2" s="1"/>
  <c r="G312" i="2"/>
  <c r="G309" i="2" s="1"/>
  <c r="I313" i="2"/>
  <c r="I312" i="2" s="1"/>
  <c r="I309" i="2" s="1"/>
  <c r="H298" i="2"/>
  <c r="H132" i="2" l="1"/>
  <c r="H131" i="2" s="1"/>
  <c r="H130" i="2" s="1"/>
  <c r="H129" i="2" s="1"/>
  <c r="G132" i="2"/>
  <c r="I133" i="2"/>
  <c r="I132" i="2" s="1"/>
  <c r="I131" i="2" s="1"/>
  <c r="I130" i="2" s="1"/>
  <c r="I129" i="2" s="1"/>
  <c r="G131" i="2" l="1"/>
  <c r="K132" i="2"/>
  <c r="I139" i="2"/>
  <c r="I138" i="2" s="1"/>
  <c r="H104" i="2"/>
  <c r="G104" i="2"/>
  <c r="I106" i="2"/>
  <c r="G109" i="2"/>
  <c r="H109" i="2"/>
  <c r="I113" i="2"/>
  <c r="I112" i="2"/>
  <c r="H72" i="2"/>
  <c r="G72" i="2"/>
  <c r="I73" i="2"/>
  <c r="G15" i="2"/>
  <c r="G14" i="2" s="1"/>
  <c r="I366" i="2"/>
  <c r="I365" i="2" s="1"/>
  <c r="I18" i="2"/>
  <c r="I19" i="2"/>
  <c r="I22" i="2"/>
  <c r="G130" i="2" l="1"/>
  <c r="K131" i="2"/>
  <c r="G129" i="2" l="1"/>
  <c r="K129" i="2" s="1"/>
  <c r="K130" i="2"/>
  <c r="G260" i="2"/>
  <c r="I267" i="2"/>
  <c r="I266" i="2" s="1"/>
  <c r="H266" i="2"/>
  <c r="G266" i="2"/>
  <c r="G256" i="2" l="1"/>
  <c r="I409" i="2"/>
  <c r="I408" i="2" s="1"/>
  <c r="G407" i="2"/>
  <c r="G406" i="2" s="1"/>
  <c r="G549" i="2" l="1"/>
  <c r="K554" i="2"/>
  <c r="G405" i="2"/>
  <c r="G616" i="2" s="1"/>
  <c r="G617" i="2"/>
  <c r="H407" i="2" l="1"/>
  <c r="H406" i="2" s="1"/>
  <c r="I407" i="2"/>
  <c r="I406" i="2" s="1"/>
  <c r="I405" i="2" l="1"/>
  <c r="I617" i="2"/>
  <c r="F34" i="4" s="1"/>
  <c r="F33" i="4" s="1"/>
  <c r="H617" i="2"/>
  <c r="E34" i="4" s="1"/>
  <c r="E33" i="4" s="1"/>
  <c r="H405" i="2"/>
  <c r="H616" i="2" s="1"/>
  <c r="I616" i="2" l="1"/>
  <c r="D33" i="4"/>
  <c r="D34" i="4"/>
  <c r="D45" i="4"/>
  <c r="E45" i="4"/>
  <c r="F45" i="4"/>
  <c r="D46" i="4"/>
  <c r="E46" i="4"/>
  <c r="F46" i="4"/>
  <c r="D47" i="4"/>
  <c r="E47" i="4"/>
  <c r="F47" i="4"/>
  <c r="D51" i="4"/>
  <c r="E51" i="4"/>
  <c r="F51" i="4"/>
  <c r="D25" i="4"/>
  <c r="E25" i="4"/>
  <c r="F25" i="4"/>
  <c r="D21" i="4"/>
  <c r="E21" i="4"/>
  <c r="F21" i="4"/>
  <c r="D13" i="4"/>
  <c r="E13" i="4"/>
  <c r="F13" i="4"/>
  <c r="D15" i="4"/>
  <c r="E15" i="4"/>
  <c r="F15" i="4"/>
  <c r="E65" i="4"/>
  <c r="D65" i="4"/>
  <c r="I576" i="2"/>
  <c r="I575" i="2"/>
  <c r="H574" i="2"/>
  <c r="G574" i="2"/>
  <c r="G573" i="2" s="1"/>
  <c r="G572" i="2" s="1"/>
  <c r="G571" i="2" s="1"/>
  <c r="G570" i="2" s="1"/>
  <c r="G638" i="2" s="1"/>
  <c r="D55" i="4" s="1"/>
  <c r="H573" i="2"/>
  <c r="H572" i="2" s="1"/>
  <c r="H571" i="2" s="1"/>
  <c r="H570" i="2" s="1"/>
  <c r="I569" i="2"/>
  <c r="I568" i="2" s="1"/>
  <c r="I567" i="2" s="1"/>
  <c r="I566" i="2" s="1"/>
  <c r="I565" i="2" s="1"/>
  <c r="H568" i="2"/>
  <c r="H567" i="2" s="1"/>
  <c r="H566" i="2" s="1"/>
  <c r="H565" i="2" s="1"/>
  <c r="I560" i="2"/>
  <c r="I559" i="2" s="1"/>
  <c r="I558" i="2" s="1"/>
  <c r="H559" i="2"/>
  <c r="H558" i="2" s="1"/>
  <c r="G559" i="2"/>
  <c r="G558" i="2" s="1"/>
  <c r="I557" i="2"/>
  <c r="I556" i="2"/>
  <c r="I554" i="2"/>
  <c r="I553" i="2"/>
  <c r="I552" i="2"/>
  <c r="I551" i="2"/>
  <c r="I550" i="2"/>
  <c r="G548" i="2"/>
  <c r="G547" i="2" s="1"/>
  <c r="I541" i="2"/>
  <c r="I540" i="2" s="1"/>
  <c r="H540" i="2"/>
  <c r="G540" i="2"/>
  <c r="I539" i="2"/>
  <c r="I538" i="2" s="1"/>
  <c r="H538" i="2"/>
  <c r="H535" i="2" s="1"/>
  <c r="G538" i="2"/>
  <c r="G535" i="2" s="1"/>
  <c r="G527" i="2" s="1"/>
  <c r="I537" i="2"/>
  <c r="I536" i="2"/>
  <c r="I530" i="2"/>
  <c r="I529" i="2"/>
  <c r="I521" i="2"/>
  <c r="I520" i="2"/>
  <c r="I519" i="2"/>
  <c r="H518" i="2"/>
  <c r="H517" i="2" s="1"/>
  <c r="H516" i="2" s="1"/>
  <c r="H515" i="2" s="1"/>
  <c r="H505" i="2" s="1"/>
  <c r="G518" i="2"/>
  <c r="G517" i="2" s="1"/>
  <c r="G516" i="2" s="1"/>
  <c r="G515" i="2" s="1"/>
  <c r="G505" i="2" s="1"/>
  <c r="I504" i="2"/>
  <c r="I503" i="2" s="1"/>
  <c r="I502" i="2" s="1"/>
  <c r="I501" i="2" s="1"/>
  <c r="H503" i="2"/>
  <c r="H502" i="2" s="1"/>
  <c r="G503" i="2"/>
  <c r="G502" i="2" s="1"/>
  <c r="G501" i="2" s="1"/>
  <c r="I498" i="2"/>
  <c r="I497" i="2"/>
  <c r="H496" i="2"/>
  <c r="H495" i="2" s="1"/>
  <c r="H494" i="2" s="1"/>
  <c r="H493" i="2" s="1"/>
  <c r="G496" i="2"/>
  <c r="G495" i="2" s="1"/>
  <c r="G494" i="2" s="1"/>
  <c r="G493" i="2" s="1"/>
  <c r="I491" i="2"/>
  <c r="I490" i="2" s="1"/>
  <c r="I489" i="2" s="1"/>
  <c r="H490" i="2"/>
  <c r="G490" i="2"/>
  <c r="G489" i="2" s="1"/>
  <c r="H489" i="2"/>
  <c r="I488" i="2"/>
  <c r="I487" i="2" s="1"/>
  <c r="H487" i="2"/>
  <c r="G487" i="2"/>
  <c r="G486" i="2" s="1"/>
  <c r="I481" i="2"/>
  <c r="I480" i="2" s="1"/>
  <c r="I472" i="2" s="1"/>
  <c r="I474" i="2"/>
  <c r="I473" i="2" s="1"/>
  <c r="H473" i="2"/>
  <c r="H472" i="2" s="1"/>
  <c r="G473" i="2"/>
  <c r="G472" i="2" s="1"/>
  <c r="I467" i="2"/>
  <c r="I466" i="2" s="1"/>
  <c r="I465" i="2" s="1"/>
  <c r="I464" i="2" s="1"/>
  <c r="H466" i="2"/>
  <c r="H465" i="2" s="1"/>
  <c r="H464" i="2" s="1"/>
  <c r="G466" i="2"/>
  <c r="I463" i="2"/>
  <c r="I462" i="2" s="1"/>
  <c r="I457" i="2" s="1"/>
  <c r="I456" i="2" s="1"/>
  <c r="H462" i="2"/>
  <c r="H457" i="2" s="1"/>
  <c r="H456" i="2" s="1"/>
  <c r="H455" i="2" s="1"/>
  <c r="G462" i="2"/>
  <c r="G457" i="2" s="1"/>
  <c r="G456" i="2" s="1"/>
  <c r="I454" i="2"/>
  <c r="I453" i="2" s="1"/>
  <c r="I452" i="2" s="1"/>
  <c r="I451" i="2" s="1"/>
  <c r="H453" i="2"/>
  <c r="H452" i="2" s="1"/>
  <c r="H451" i="2" s="1"/>
  <c r="G453" i="2"/>
  <c r="G452" i="2" s="1"/>
  <c r="G451" i="2" s="1"/>
  <c r="G449" i="2"/>
  <c r="G448" i="2"/>
  <c r="H447" i="2"/>
  <c r="H446" i="2" s="1"/>
  <c r="I445" i="2"/>
  <c r="I444" i="2" s="1"/>
  <c r="I443" i="2" s="1"/>
  <c r="I442" i="2" s="1"/>
  <c r="I441" i="2" s="1"/>
  <c r="I434" i="2" s="1"/>
  <c r="H444" i="2"/>
  <c r="H443" i="2" s="1"/>
  <c r="H442" i="2" s="1"/>
  <c r="H441" i="2" s="1"/>
  <c r="H434" i="2" s="1"/>
  <c r="G444" i="2"/>
  <c r="G443" i="2" s="1"/>
  <c r="G442" i="2" s="1"/>
  <c r="G441" i="2" s="1"/>
  <c r="G434" i="2" s="1"/>
  <c r="I429" i="2"/>
  <c r="I428" i="2"/>
  <c r="H427" i="2"/>
  <c r="G427" i="2"/>
  <c r="G423" i="2" s="1"/>
  <c r="G422" i="2" s="1"/>
  <c r="I426" i="2"/>
  <c r="I425" i="2"/>
  <c r="H424" i="2"/>
  <c r="H423" i="2" s="1"/>
  <c r="I421" i="2"/>
  <c r="I420" i="2" s="1"/>
  <c r="I419" i="2" s="1"/>
  <c r="I418" i="2" s="1"/>
  <c r="G420" i="2"/>
  <c r="G419" i="2" s="1"/>
  <c r="G418" i="2" s="1"/>
  <c r="I416" i="2"/>
  <c r="I415" i="2" s="1"/>
  <c r="I414" i="2" s="1"/>
  <c r="I413" i="2" s="1"/>
  <c r="I412" i="2" s="1"/>
  <c r="H415" i="2"/>
  <c r="H414" i="2" s="1"/>
  <c r="H413" i="2" s="1"/>
  <c r="H412" i="2" s="1"/>
  <c r="G415" i="2"/>
  <c r="G414" i="2" s="1"/>
  <c r="G413" i="2" s="1"/>
  <c r="G412" i="2" s="1"/>
  <c r="I404" i="2"/>
  <c r="I403" i="2" s="1"/>
  <c r="H403" i="2"/>
  <c r="G403" i="2"/>
  <c r="I402" i="2"/>
  <c r="I401" i="2" s="1"/>
  <c r="H401" i="2"/>
  <c r="I397" i="2"/>
  <c r="I396" i="2"/>
  <c r="I395" i="2"/>
  <c r="I394" i="2"/>
  <c r="H393" i="2"/>
  <c r="H381" i="2" s="1"/>
  <c r="H380" i="2" s="1"/>
  <c r="G393" i="2"/>
  <c r="G381" i="2" s="1"/>
  <c r="G380" i="2" s="1"/>
  <c r="I391" i="2"/>
  <c r="I390" i="2"/>
  <c r="I379" i="2"/>
  <c r="I378" i="2"/>
  <c r="H377" i="2"/>
  <c r="H374" i="2" s="1"/>
  <c r="H373" i="2" s="1"/>
  <c r="G377" i="2"/>
  <c r="G374" i="2" s="1"/>
  <c r="G373" i="2" s="1"/>
  <c r="H613" i="2"/>
  <c r="E30" i="4" s="1"/>
  <c r="I369" i="2"/>
  <c r="I368" i="2" s="1"/>
  <c r="I367" i="2" s="1"/>
  <c r="G364" i="2"/>
  <c r="G363" i="2" s="1"/>
  <c r="H364" i="2"/>
  <c r="H363" i="2" s="1"/>
  <c r="I362" i="2"/>
  <c r="I361" i="2" s="1"/>
  <c r="H361" i="2"/>
  <c r="G361" i="2"/>
  <c r="I358" i="2"/>
  <c r="I357" i="2" s="1"/>
  <c r="I353" i="2"/>
  <c r="I352" i="2"/>
  <c r="G351" i="2"/>
  <c r="G350" i="2" s="1"/>
  <c r="G349" i="2" s="1"/>
  <c r="I347" i="2"/>
  <c r="I346" i="2" s="1"/>
  <c r="I345" i="2" s="1"/>
  <c r="I344" i="2" s="1"/>
  <c r="I343" i="2" s="1"/>
  <c r="H346" i="2"/>
  <c r="H345" i="2" s="1"/>
  <c r="H344" i="2" s="1"/>
  <c r="H343" i="2" s="1"/>
  <c r="I342" i="2"/>
  <c r="I341" i="2" s="1"/>
  <c r="H341" i="2"/>
  <c r="G341" i="2"/>
  <c r="I340" i="2"/>
  <c r="I339" i="2" s="1"/>
  <c r="H339" i="2"/>
  <c r="G339" i="2"/>
  <c r="I333" i="2"/>
  <c r="I332" i="2" s="1"/>
  <c r="I331" i="2" s="1"/>
  <c r="I330" i="2" s="1"/>
  <c r="H332" i="2"/>
  <c r="H331" i="2" s="1"/>
  <c r="H330" i="2" s="1"/>
  <c r="G332" i="2"/>
  <c r="G331" i="2" s="1"/>
  <c r="G330" i="2" s="1"/>
  <c r="I327" i="2"/>
  <c r="I326" i="2" s="1"/>
  <c r="H326" i="2"/>
  <c r="G326" i="2"/>
  <c r="I325" i="2"/>
  <c r="I323" i="2" s="1"/>
  <c r="I322" i="2"/>
  <c r="I321" i="2" s="1"/>
  <c r="H321" i="2"/>
  <c r="G321" i="2"/>
  <c r="I308" i="2"/>
  <c r="I306" i="2"/>
  <c r="H303" i="2"/>
  <c r="H302" i="2" s="1"/>
  <c r="H301" i="2" s="1"/>
  <c r="H605" i="2" s="1"/>
  <c r="G303" i="2"/>
  <c r="G302" i="2" s="1"/>
  <c r="G301" i="2" s="1"/>
  <c r="I297" i="2"/>
  <c r="I296" i="2"/>
  <c r="I295" i="2"/>
  <c r="I294" i="2"/>
  <c r="I293" i="2"/>
  <c r="H292" i="2"/>
  <c r="G292" i="2"/>
  <c r="I291" i="2"/>
  <c r="I290" i="2" s="1"/>
  <c r="H290" i="2"/>
  <c r="G290" i="2"/>
  <c r="I289" i="2"/>
  <c r="I288" i="2"/>
  <c r="H287" i="2"/>
  <c r="G287" i="2"/>
  <c r="I274" i="2"/>
  <c r="I273" i="2"/>
  <c r="I272" i="2"/>
  <c r="H271" i="2"/>
  <c r="H270" i="2" s="1"/>
  <c r="H269" i="2" s="1"/>
  <c r="H268" i="2" s="1"/>
  <c r="I265" i="2"/>
  <c r="I264" i="2"/>
  <c r="I263" i="2"/>
  <c r="I262" i="2"/>
  <c r="I261" i="2"/>
  <c r="H260" i="2"/>
  <c r="H256" i="2" s="1"/>
  <c r="I259" i="2"/>
  <c r="I258" i="2" s="1"/>
  <c r="I257" i="2" s="1"/>
  <c r="H258" i="2"/>
  <c r="H257" i="2" s="1"/>
  <c r="G258" i="2"/>
  <c r="G257" i="2" s="1"/>
  <c r="I255" i="2"/>
  <c r="I254" i="2"/>
  <c r="I252" i="2"/>
  <c r="I251" i="2"/>
  <c r="I250" i="2"/>
  <c r="I249" i="2"/>
  <c r="I248" i="2"/>
  <c r="G246" i="2"/>
  <c r="I244" i="2"/>
  <c r="I243" i="2"/>
  <c r="I242" i="2"/>
  <c r="H241" i="2"/>
  <c r="G241" i="2"/>
  <c r="I240" i="2"/>
  <c r="I239" i="2" s="1"/>
  <c r="H239" i="2"/>
  <c r="G239" i="2"/>
  <c r="I236" i="2"/>
  <c r="I235" i="2" s="1"/>
  <c r="I234" i="2" s="1"/>
  <c r="I233" i="2" s="1"/>
  <c r="H235" i="2"/>
  <c r="H234" i="2" s="1"/>
  <c r="H233" i="2" s="1"/>
  <c r="G235" i="2"/>
  <c r="G234" i="2" s="1"/>
  <c r="G233" i="2" s="1"/>
  <c r="I224" i="2"/>
  <c r="G221" i="2"/>
  <c r="G220" i="2" s="1"/>
  <c r="G219" i="2" s="1"/>
  <c r="H221" i="2"/>
  <c r="H220" i="2" s="1"/>
  <c r="I218" i="2"/>
  <c r="I217" i="2" s="1"/>
  <c r="H217" i="2"/>
  <c r="G217" i="2"/>
  <c r="I216" i="2"/>
  <c r="I215" i="2" s="1"/>
  <c r="I214" i="2" s="1"/>
  <c r="H215" i="2"/>
  <c r="H214" i="2" s="1"/>
  <c r="G215" i="2"/>
  <c r="G214" i="2" s="1"/>
  <c r="I151" i="2"/>
  <c r="I150" i="2" s="1"/>
  <c r="I149" i="2" s="1"/>
  <c r="I148" i="2" s="1"/>
  <c r="I147" i="2" s="1"/>
  <c r="H150" i="2"/>
  <c r="H149" i="2" s="1"/>
  <c r="H148" i="2" s="1"/>
  <c r="H147" i="2" s="1"/>
  <c r="G150" i="2"/>
  <c r="G149" i="2" s="1"/>
  <c r="G148" i="2" s="1"/>
  <c r="G147" i="2" s="1"/>
  <c r="G137" i="2"/>
  <c r="G136" i="2" s="1"/>
  <c r="G135" i="2" s="1"/>
  <c r="H137" i="2"/>
  <c r="H136" i="2" s="1"/>
  <c r="H135" i="2" s="1"/>
  <c r="I128" i="2"/>
  <c r="I127" i="2" s="1"/>
  <c r="H127" i="2"/>
  <c r="G127" i="2"/>
  <c r="I122" i="2"/>
  <c r="I121" i="2"/>
  <c r="H120" i="2"/>
  <c r="H119" i="2" s="1"/>
  <c r="H118" i="2" s="1"/>
  <c r="G120" i="2"/>
  <c r="G119" i="2" s="1"/>
  <c r="G118" i="2" s="1"/>
  <c r="I117" i="2"/>
  <c r="I116" i="2"/>
  <c r="I115" i="2"/>
  <c r="I114" i="2"/>
  <c r="I111" i="2"/>
  <c r="I110" i="2"/>
  <c r="G108" i="2"/>
  <c r="I105" i="2"/>
  <c r="H103" i="2"/>
  <c r="H102" i="2" s="1"/>
  <c r="G103" i="2"/>
  <c r="G102" i="2" s="1"/>
  <c r="I99" i="2"/>
  <c r="I98" i="2" s="1"/>
  <c r="I97" i="2" s="1"/>
  <c r="I96" i="2" s="1"/>
  <c r="I95" i="2" s="1"/>
  <c r="I636" i="2" s="1"/>
  <c r="H98" i="2"/>
  <c r="H97" i="2" s="1"/>
  <c r="H96" i="2" s="1"/>
  <c r="H95" i="2" s="1"/>
  <c r="H636" i="2" s="1"/>
  <c r="G98" i="2"/>
  <c r="G97" i="2" s="1"/>
  <c r="G96" i="2" s="1"/>
  <c r="G95" i="2" s="1"/>
  <c r="G636" i="2" s="1"/>
  <c r="I93" i="2"/>
  <c r="I92" i="2"/>
  <c r="I91" i="2"/>
  <c r="I90" i="2"/>
  <c r="I89" i="2"/>
  <c r="I88" i="2"/>
  <c r="I87" i="2"/>
  <c r="G86" i="2"/>
  <c r="G85" i="2" s="1"/>
  <c r="I84" i="2"/>
  <c r="I83" i="2"/>
  <c r="I82" i="2"/>
  <c r="I81" i="2"/>
  <c r="I80" i="2"/>
  <c r="I79" i="2"/>
  <c r="I78" i="2"/>
  <c r="H77" i="2"/>
  <c r="G77" i="2"/>
  <c r="I74" i="2"/>
  <c r="I72" i="2" s="1"/>
  <c r="G70" i="2"/>
  <c r="I66" i="2"/>
  <c r="I65" i="2"/>
  <c r="H64" i="2"/>
  <c r="H63" i="2" s="1"/>
  <c r="H62" i="2" s="1"/>
  <c r="H61" i="2" s="1"/>
  <c r="G64" i="2"/>
  <c r="G63" i="2" s="1"/>
  <c r="G62" i="2" s="1"/>
  <c r="G61" i="2" s="1"/>
  <c r="I57" i="2"/>
  <c r="I56" i="2" s="1"/>
  <c r="H56" i="2"/>
  <c r="G56" i="2"/>
  <c r="I55" i="2"/>
  <c r="I54" i="2" s="1"/>
  <c r="H54" i="2"/>
  <c r="G54" i="2"/>
  <c r="I53" i="2"/>
  <c r="I52" i="2" s="1"/>
  <c r="H52" i="2"/>
  <c r="G52" i="2"/>
  <c r="I51" i="2"/>
  <c r="I50" i="2" s="1"/>
  <c r="H50" i="2"/>
  <c r="G50" i="2"/>
  <c r="I49" i="2"/>
  <c r="I48" i="2" s="1"/>
  <c r="H48" i="2"/>
  <c r="G48" i="2"/>
  <c r="K48" i="2" s="1"/>
  <c r="I47" i="2"/>
  <c r="I46" i="2" s="1"/>
  <c r="H46" i="2"/>
  <c r="G46" i="2"/>
  <c r="I45" i="2"/>
  <c r="I44" i="2" s="1"/>
  <c r="H44" i="2"/>
  <c r="G44" i="2"/>
  <c r="I43" i="2"/>
  <c r="I42" i="2" s="1"/>
  <c r="H42" i="2"/>
  <c r="G42" i="2"/>
  <c r="G39" i="2" s="1"/>
  <c r="I41" i="2"/>
  <c r="I40" i="2"/>
  <c r="I35" i="2"/>
  <c r="I34" i="2" s="1"/>
  <c r="H34" i="2"/>
  <c r="H30" i="2" s="1"/>
  <c r="G34" i="2"/>
  <c r="G30" i="2" s="1"/>
  <c r="I33" i="2"/>
  <c r="I32" i="2"/>
  <c r="I21" i="2"/>
  <c r="I20" i="2" s="1"/>
  <c r="G13" i="2"/>
  <c r="G12" i="2" s="1"/>
  <c r="I17" i="2"/>
  <c r="I16" i="2"/>
  <c r="H13" i="2"/>
  <c r="H12" i="2" s="1"/>
  <c r="H284" i="2" l="1"/>
  <c r="H279" i="2" s="1"/>
  <c r="G465" i="2"/>
  <c r="G464" i="2" s="1"/>
  <c r="I223" i="2"/>
  <c r="I222" i="2" s="1"/>
  <c r="I221" i="2" s="1"/>
  <c r="I220" i="2" s="1"/>
  <c r="I219" i="2" s="1"/>
  <c r="I389" i="2"/>
  <c r="H527" i="2"/>
  <c r="G318" i="2"/>
  <c r="H318" i="2"/>
  <c r="I318" i="2"/>
  <c r="I317" i="2" s="1"/>
  <c r="I316" i="2" s="1"/>
  <c r="I606" i="2" s="1"/>
  <c r="G417" i="2"/>
  <c r="G29" i="2"/>
  <c r="G124" i="2"/>
  <c r="G123" i="2" s="1"/>
  <c r="G599" i="2" s="1"/>
  <c r="D16" i="4" s="1"/>
  <c r="I124" i="2"/>
  <c r="I123" i="2" s="1"/>
  <c r="I599" i="2" s="1"/>
  <c r="F16" i="4" s="1"/>
  <c r="H124" i="2"/>
  <c r="H123" i="2" s="1"/>
  <c r="H599" i="2" s="1"/>
  <c r="E16" i="4" s="1"/>
  <c r="G605" i="2"/>
  <c r="H524" i="2"/>
  <c r="H523" i="2" s="1"/>
  <c r="H625" i="2" s="1"/>
  <c r="G28" i="2"/>
  <c r="G27" i="2" s="1"/>
  <c r="H317" i="2"/>
  <c r="H316" i="2" s="1"/>
  <c r="H606" i="2" s="1"/>
  <c r="I449" i="2"/>
  <c r="K449" i="2"/>
  <c r="G317" i="2"/>
  <c r="I448" i="2"/>
  <c r="K448" i="2"/>
  <c r="H372" i="2"/>
  <c r="H614" i="2" s="1"/>
  <c r="H422" i="2"/>
  <c r="I528" i="2"/>
  <c r="G524" i="2"/>
  <c r="G523" i="2" s="1"/>
  <c r="G625" i="2" s="1"/>
  <c r="I610" i="2"/>
  <c r="F27" i="4" s="1"/>
  <c r="H610" i="2"/>
  <c r="E27" i="4" s="1"/>
  <c r="I15" i="2"/>
  <c r="I14" i="2" s="1"/>
  <c r="I13" i="2" s="1"/>
  <c r="I12" i="2" s="1"/>
  <c r="H600" i="2"/>
  <c r="I30" i="2"/>
  <c r="G213" i="2"/>
  <c r="G212" i="2" s="1"/>
  <c r="G211" i="2" s="1"/>
  <c r="I213" i="2"/>
  <c r="I212" i="2" s="1"/>
  <c r="I211" i="2" s="1"/>
  <c r="I299" i="2"/>
  <c r="I298" i="2" s="1"/>
  <c r="G298" i="2"/>
  <c r="H213" i="2"/>
  <c r="H212" i="2" s="1"/>
  <c r="H211" i="2" s="1"/>
  <c r="I137" i="2"/>
  <c r="I136" i="2" s="1"/>
  <c r="I135" i="2" s="1"/>
  <c r="I104" i="2"/>
  <c r="I103" i="2" s="1"/>
  <c r="I102" i="2" s="1"/>
  <c r="I109" i="2"/>
  <c r="I108" i="2" s="1"/>
  <c r="I364" i="2"/>
  <c r="I363" i="2" s="1"/>
  <c r="G107" i="2"/>
  <c r="G245" i="2"/>
  <c r="G595" i="2" s="1"/>
  <c r="H501" i="2"/>
  <c r="G546" i="2"/>
  <c r="G626" i="2" s="1"/>
  <c r="D43" i="4" s="1"/>
  <c r="G69" i="2"/>
  <c r="G68" i="2" s="1"/>
  <c r="G67" i="2" s="1"/>
  <c r="H633" i="2"/>
  <c r="E50" i="4" s="1"/>
  <c r="G356" i="2"/>
  <c r="G355" i="2" s="1"/>
  <c r="G348" i="2" s="1"/>
  <c r="G611" i="2" s="1"/>
  <c r="I356" i="2"/>
  <c r="I355" i="2" s="1"/>
  <c r="G76" i="2"/>
  <c r="G75" i="2" s="1"/>
  <c r="H246" i="2"/>
  <c r="H245" i="2" s="1"/>
  <c r="I303" i="2"/>
  <c r="I302" i="2" s="1"/>
  <c r="I301" i="2" s="1"/>
  <c r="I605" i="2" s="1"/>
  <c r="H638" i="2"/>
  <c r="E55" i="4" s="1"/>
  <c r="H621" i="2"/>
  <c r="E38" i="4" s="1"/>
  <c r="I574" i="2"/>
  <c r="I573" i="2" s="1"/>
  <c r="I572" i="2" s="1"/>
  <c r="I571" i="2" s="1"/>
  <c r="G621" i="2"/>
  <c r="D38" i="4" s="1"/>
  <c r="H238" i="2"/>
  <c r="H237" i="2" s="1"/>
  <c r="I287" i="2"/>
  <c r="I393" i="2"/>
  <c r="I381" i="2" s="1"/>
  <c r="I380" i="2" s="1"/>
  <c r="I400" i="2"/>
  <c r="I399" i="2" s="1"/>
  <c r="I398" i="2" s="1"/>
  <c r="H39" i="2"/>
  <c r="H29" i="2" s="1"/>
  <c r="G238" i="2"/>
  <c r="G237" i="2" s="1"/>
  <c r="G271" i="2"/>
  <c r="G270" i="2" s="1"/>
  <c r="G269" i="2" s="1"/>
  <c r="G268" i="2" s="1"/>
  <c r="I271" i="2"/>
  <c r="I270" i="2" s="1"/>
  <c r="I269" i="2" s="1"/>
  <c r="I268" i="2" s="1"/>
  <c r="I535" i="2"/>
  <c r="I77" i="2"/>
  <c r="I260" i="2"/>
  <c r="I256" i="2" s="1"/>
  <c r="I292" i="2"/>
  <c r="I377" i="2"/>
  <c r="I374" i="2" s="1"/>
  <c r="I373" i="2" s="1"/>
  <c r="H486" i="2"/>
  <c r="F65" i="4"/>
  <c r="G338" i="2"/>
  <c r="I338" i="2"/>
  <c r="I329" i="2" s="1"/>
  <c r="H338" i="2"/>
  <c r="H329" i="2" s="1"/>
  <c r="G346" i="2"/>
  <c r="G345" i="2" s="1"/>
  <c r="G344" i="2" s="1"/>
  <c r="G343" i="2" s="1"/>
  <c r="G401" i="2"/>
  <c r="G400" i="2" s="1"/>
  <c r="G399" i="2" s="1"/>
  <c r="G398" i="2" s="1"/>
  <c r="H400" i="2"/>
  <c r="H399" i="2" s="1"/>
  <c r="H398" i="2" s="1"/>
  <c r="H420" i="2"/>
  <c r="H419" i="2" s="1"/>
  <c r="H418" i="2" s="1"/>
  <c r="I427" i="2"/>
  <c r="G613" i="2"/>
  <c r="D30" i="4" s="1"/>
  <c r="I120" i="2"/>
  <c r="I119" i="2" s="1"/>
  <c r="I118" i="2" s="1"/>
  <c r="I64" i="2"/>
  <c r="I63" i="2" s="1"/>
  <c r="I62" i="2" s="1"/>
  <c r="I71" i="2"/>
  <c r="I70" i="2" s="1"/>
  <c r="I69" i="2" s="1"/>
  <c r="I68" i="2" s="1"/>
  <c r="I67" i="2" s="1"/>
  <c r="H70" i="2"/>
  <c r="H69" i="2" s="1"/>
  <c r="H68" i="2" s="1"/>
  <c r="H67" i="2" s="1"/>
  <c r="H644" i="2"/>
  <c r="E61" i="4" s="1"/>
  <c r="G134" i="2"/>
  <c r="I86" i="2"/>
  <c r="I85" i="2" s="1"/>
  <c r="H219" i="2"/>
  <c r="I241" i="2"/>
  <c r="I238" i="2" s="1"/>
  <c r="I237" i="2" s="1"/>
  <c r="I247" i="2"/>
  <c r="I246" i="2" s="1"/>
  <c r="I354" i="2"/>
  <c r="I351" i="2" s="1"/>
  <c r="I350" i="2" s="1"/>
  <c r="I349" i="2" s="1"/>
  <c r="H351" i="2"/>
  <c r="H350" i="2" s="1"/>
  <c r="H349" i="2" s="1"/>
  <c r="I486" i="2"/>
  <c r="I549" i="2"/>
  <c r="I548" i="2" s="1"/>
  <c r="I547" i="2" s="1"/>
  <c r="I546" i="2" s="1"/>
  <c r="I626" i="2" s="1"/>
  <c r="F43" i="4" s="1"/>
  <c r="H356" i="2"/>
  <c r="H355" i="2" s="1"/>
  <c r="I424" i="2"/>
  <c r="I633" i="2"/>
  <c r="F50" i="4" s="1"/>
  <c r="I496" i="2"/>
  <c r="I495" i="2" s="1"/>
  <c r="I494" i="2" s="1"/>
  <c r="I500" i="2"/>
  <c r="I518" i="2"/>
  <c r="I517" i="2" s="1"/>
  <c r="I516" i="2" s="1"/>
  <c r="I515" i="2" s="1"/>
  <c r="I505" i="2" s="1"/>
  <c r="I39" i="2"/>
  <c r="H619" i="2"/>
  <c r="E36" i="4" s="1"/>
  <c r="H86" i="2"/>
  <c r="H108" i="2"/>
  <c r="H107" i="2" s="1"/>
  <c r="I593" i="2"/>
  <c r="F10" i="4" s="1"/>
  <c r="G593" i="2"/>
  <c r="D10" i="4" s="1"/>
  <c r="H593" i="2"/>
  <c r="E10" i="4" s="1"/>
  <c r="E22" i="4"/>
  <c r="I613" i="2"/>
  <c r="F30" i="4" s="1"/>
  <c r="G447" i="2"/>
  <c r="G500" i="2"/>
  <c r="H639" i="2"/>
  <c r="E56" i="4" s="1"/>
  <c r="G639" i="2"/>
  <c r="D56" i="4" s="1"/>
  <c r="H548" i="2"/>
  <c r="H547" i="2" s="1"/>
  <c r="G568" i="2"/>
  <c r="G567" i="2" s="1"/>
  <c r="G566" i="2" s="1"/>
  <c r="G565" i="2" s="1"/>
  <c r="H232" i="2" l="1"/>
  <c r="I210" i="2"/>
  <c r="I447" i="2"/>
  <c r="I446" i="2" s="1"/>
  <c r="I372" i="2"/>
  <c r="I423" i="2"/>
  <c r="G372" i="2"/>
  <c r="G614" i="2" s="1"/>
  <c r="I527" i="2"/>
  <c r="G620" i="2"/>
  <c r="I29" i="2"/>
  <c r="I28" i="2" s="1"/>
  <c r="I27" i="2" s="1"/>
  <c r="I284" i="2"/>
  <c r="I279" i="2" s="1"/>
  <c r="G284" i="2"/>
  <c r="G316" i="2"/>
  <c r="G300" i="2" s="1"/>
  <c r="G101" i="2"/>
  <c r="H348" i="2"/>
  <c r="H611" i="2" s="1"/>
  <c r="H101" i="2"/>
  <c r="I348" i="2"/>
  <c r="I611" i="2" s="1"/>
  <c r="G446" i="2"/>
  <c r="K446" i="2" s="1"/>
  <c r="K447" i="2"/>
  <c r="G329" i="2"/>
  <c r="K338" i="2"/>
  <c r="G455" i="2"/>
  <c r="H417" i="2"/>
  <c r="H411" i="2" s="1"/>
  <c r="I524" i="2"/>
  <c r="I455" i="2"/>
  <c r="I450" i="2" s="1"/>
  <c r="H635" i="2"/>
  <c r="E52" i="4" s="1"/>
  <c r="D28" i="4"/>
  <c r="I647" i="2"/>
  <c r="F64" i="4" s="1"/>
  <c r="H647" i="2"/>
  <c r="E64" i="4" s="1"/>
  <c r="G647" i="2"/>
  <c r="D64" i="4" s="1"/>
  <c r="H28" i="2"/>
  <c r="H27" i="2" s="1"/>
  <c r="H500" i="2"/>
  <c r="H595" i="2"/>
  <c r="E12" i="4" s="1"/>
  <c r="H615" i="2"/>
  <c r="E32" i="4" s="1"/>
  <c r="G610" i="2"/>
  <c r="D27" i="4" s="1"/>
  <c r="G615" i="2"/>
  <c r="D32" i="4" s="1"/>
  <c r="I615" i="2"/>
  <c r="F32" i="4" s="1"/>
  <c r="I639" i="2"/>
  <c r="F56" i="4" s="1"/>
  <c r="I570" i="2"/>
  <c r="I638" i="2" s="1"/>
  <c r="F55" i="4" s="1"/>
  <c r="G622" i="2"/>
  <c r="D39" i="4" s="1"/>
  <c r="I61" i="2"/>
  <c r="I621" i="2" s="1"/>
  <c r="F38" i="4" s="1"/>
  <c r="F23" i="4"/>
  <c r="I107" i="2"/>
  <c r="I101" i="2" s="1"/>
  <c r="I245" i="2"/>
  <c r="G597" i="2"/>
  <c r="D14" i="4" s="1"/>
  <c r="H134" i="2"/>
  <c r="H643" i="2" s="1"/>
  <c r="E60" i="4" s="1"/>
  <c r="I493" i="2"/>
  <c r="I642" i="2" s="1"/>
  <c r="F59" i="4" s="1"/>
  <c r="I422" i="2"/>
  <c r="I417" i="2" s="1"/>
  <c r="I411" i="2" s="1"/>
  <c r="H594" i="2"/>
  <c r="E11" i="4" s="1"/>
  <c r="H546" i="2"/>
  <c r="H626" i="2" s="1"/>
  <c r="E43" i="4" s="1"/>
  <c r="G411" i="2"/>
  <c r="I619" i="2"/>
  <c r="F36" i="4" s="1"/>
  <c r="D12" i="4"/>
  <c r="G623" i="2"/>
  <c r="D40" i="4" s="1"/>
  <c r="G646" i="2"/>
  <c r="D63" i="4" s="1"/>
  <c r="E23" i="4"/>
  <c r="I622" i="2"/>
  <c r="F39" i="4" s="1"/>
  <c r="G619" i="2"/>
  <c r="D36" i="4" s="1"/>
  <c r="D22" i="4"/>
  <c r="G644" i="2"/>
  <c r="D61" i="4" s="1"/>
  <c r="F22" i="4"/>
  <c r="G633" i="2"/>
  <c r="D50" i="4" s="1"/>
  <c r="I594" i="2"/>
  <c r="F11" i="4" s="1"/>
  <c r="G594" i="2"/>
  <c r="D11" i="4" s="1"/>
  <c r="I76" i="2"/>
  <c r="H597" i="2"/>
  <c r="E14" i="4" s="1"/>
  <c r="G637" i="2"/>
  <c r="D54" i="4" s="1"/>
  <c r="G564" i="2"/>
  <c r="I637" i="2"/>
  <c r="F54" i="4" s="1"/>
  <c r="I564" i="2"/>
  <c r="E42" i="4"/>
  <c r="H637" i="2"/>
  <c r="E54" i="4" s="1"/>
  <c r="H564" i="2"/>
  <c r="G642" i="2"/>
  <c r="D59" i="4" s="1"/>
  <c r="G492" i="2"/>
  <c r="H642" i="2"/>
  <c r="E59" i="4" s="1"/>
  <c r="H492" i="2"/>
  <c r="H641" i="2" s="1"/>
  <c r="E58" i="4" s="1"/>
  <c r="G609" i="2"/>
  <c r="D26" i="4" s="1"/>
  <c r="I609" i="2"/>
  <c r="F26" i="4" s="1"/>
  <c r="H609" i="2"/>
  <c r="E26" i="4" s="1"/>
  <c r="H85" i="2"/>
  <c r="H76" i="2"/>
  <c r="H646" i="2"/>
  <c r="E63" i="4" s="1"/>
  <c r="G602" i="2"/>
  <c r="D19" i="4" s="1"/>
  <c r="G146" i="2"/>
  <c r="G643" i="2"/>
  <c r="D60" i="4" s="1"/>
  <c r="F53" i="4"/>
  <c r="I94" i="2"/>
  <c r="E31" i="4"/>
  <c r="H370" i="2"/>
  <c r="H631" i="2"/>
  <c r="E48" i="4" s="1"/>
  <c r="H627" i="2"/>
  <c r="E44" i="4" s="1"/>
  <c r="D53" i="4"/>
  <c r="G94" i="2"/>
  <c r="I602" i="2"/>
  <c r="F19" i="4" s="1"/>
  <c r="I146" i="2"/>
  <c r="I644" i="2"/>
  <c r="F61" i="4" s="1"/>
  <c r="I134" i="2"/>
  <c r="I643" i="2" s="1"/>
  <c r="F60" i="4" s="1"/>
  <c r="H622" i="2"/>
  <c r="E39" i="4" s="1"/>
  <c r="I646" i="2"/>
  <c r="F63" i="4" s="1"/>
  <c r="H602" i="2"/>
  <c r="E19" i="4" s="1"/>
  <c r="H146" i="2"/>
  <c r="E53" i="4"/>
  <c r="H94" i="2"/>
  <c r="I232" i="2" l="1"/>
  <c r="I592" i="2" s="1"/>
  <c r="H450" i="2"/>
  <c r="H632" i="2" s="1"/>
  <c r="E49" i="4" s="1"/>
  <c r="H620" i="2"/>
  <c r="E37" i="4" s="1"/>
  <c r="G279" i="2"/>
  <c r="G328" i="2"/>
  <c r="H210" i="2"/>
  <c r="H140" i="2" s="1"/>
  <c r="K589" i="2"/>
  <c r="I635" i="2"/>
  <c r="F52" i="4" s="1"/>
  <c r="I614" i="2"/>
  <c r="F31" i="4" s="1"/>
  <c r="I620" i="2"/>
  <c r="F28" i="4"/>
  <c r="I595" i="2"/>
  <c r="F12" i="4" s="1"/>
  <c r="H612" i="2"/>
  <c r="E29" i="4" s="1"/>
  <c r="I597" i="2"/>
  <c r="F14" i="4" s="1"/>
  <c r="G635" i="2"/>
  <c r="D52" i="4" s="1"/>
  <c r="G450" i="2"/>
  <c r="G632" i="2" s="1"/>
  <c r="D49" i="4" s="1"/>
  <c r="I600" i="2"/>
  <c r="F17" i="4" s="1"/>
  <c r="E28" i="4"/>
  <c r="G606" i="2"/>
  <c r="D23" i="4" s="1"/>
  <c r="I300" i="2"/>
  <c r="H75" i="2"/>
  <c r="H623" i="2" s="1"/>
  <c r="E40" i="4" s="1"/>
  <c r="I75" i="2"/>
  <c r="I623" i="2" s="1"/>
  <c r="F40" i="4" s="1"/>
  <c r="H328" i="2"/>
  <c r="H607" i="2" s="1"/>
  <c r="H522" i="2"/>
  <c r="G210" i="2"/>
  <c r="G140" i="2" s="1"/>
  <c r="I523" i="2"/>
  <c r="I632" i="2"/>
  <c r="F49" i="4" s="1"/>
  <c r="H300" i="2"/>
  <c r="E17" i="4"/>
  <c r="I627" i="2"/>
  <c r="F44" i="4" s="1"/>
  <c r="I631" i="2"/>
  <c r="F48" i="4" s="1"/>
  <c r="I328" i="2"/>
  <c r="I607" i="2" s="1"/>
  <c r="G11" i="2"/>
  <c r="G618" i="2" s="1"/>
  <c r="H601" i="2"/>
  <c r="E18" i="4" s="1"/>
  <c r="I601" i="2"/>
  <c r="F18" i="4" s="1"/>
  <c r="D31" i="4"/>
  <c r="G370" i="2"/>
  <c r="G601" i="2"/>
  <c r="D18" i="4" s="1"/>
  <c r="G631" i="2"/>
  <c r="D48" i="4" s="1"/>
  <c r="G627" i="2"/>
  <c r="D44" i="4" s="1"/>
  <c r="G641" i="2"/>
  <c r="D58" i="4" s="1"/>
  <c r="I492" i="2"/>
  <c r="I641" i="2" s="1"/>
  <c r="F58" i="4" s="1"/>
  <c r="D42" i="4"/>
  <c r="G522" i="2"/>
  <c r="G624" i="2" s="1"/>
  <c r="G600" i="2" l="1"/>
  <c r="D17" i="4" s="1"/>
  <c r="G232" i="2"/>
  <c r="G592" i="2" s="1"/>
  <c r="I625" i="2"/>
  <c r="F42" i="4" s="1"/>
  <c r="H624" i="2"/>
  <c r="E41" i="4" s="1"/>
  <c r="G607" i="2"/>
  <c r="D24" i="4" s="1"/>
  <c r="H100" i="2"/>
  <c r="I140" i="2"/>
  <c r="I100" i="2" s="1"/>
  <c r="H645" i="2"/>
  <c r="E62" i="4" s="1"/>
  <c r="I370" i="2"/>
  <c r="I231" i="2" s="1"/>
  <c r="I645" i="2"/>
  <c r="F62" i="4" s="1"/>
  <c r="G645" i="2"/>
  <c r="D62" i="4" s="1"/>
  <c r="G100" i="2"/>
  <c r="H592" i="2"/>
  <c r="H603" i="2"/>
  <c r="E20" i="4" s="1"/>
  <c r="I603" i="2"/>
  <c r="F20" i="4" s="1"/>
  <c r="G612" i="2"/>
  <c r="D29" i="4" s="1"/>
  <c r="G603" i="2"/>
  <c r="D20" i="4" s="1"/>
  <c r="F24" i="4"/>
  <c r="E24" i="4"/>
  <c r="I11" i="2"/>
  <c r="H11" i="2"/>
  <c r="H618" i="2" s="1"/>
  <c r="H499" i="2"/>
  <c r="I522" i="2"/>
  <c r="G231" i="2"/>
  <c r="H231" i="2"/>
  <c r="F9" i="4"/>
  <c r="D37" i="4"/>
  <c r="F37" i="4"/>
  <c r="D41" i="4"/>
  <c r="G499" i="2"/>
  <c r="D9" i="4"/>
  <c r="D35" i="4"/>
  <c r="G10" i="2"/>
  <c r="E9" i="4" l="1"/>
  <c r="H649" i="2"/>
  <c r="E66" i="4" s="1"/>
  <c r="I624" i="2"/>
  <c r="F41" i="4" s="1"/>
  <c r="I612" i="2"/>
  <c r="F29" i="4" s="1"/>
  <c r="I499" i="2"/>
  <c r="I10" i="2"/>
  <c r="I618" i="2"/>
  <c r="F35" i="4" s="1"/>
  <c r="D67" i="4"/>
  <c r="G589" i="2"/>
  <c r="G591" i="2" s="1"/>
  <c r="E35" i="4"/>
  <c r="H10" i="2"/>
  <c r="G649" i="2"/>
  <c r="D66" i="4" s="1"/>
  <c r="E67" i="4" l="1"/>
  <c r="F67" i="4"/>
  <c r="I589" i="2"/>
  <c r="I591" i="2" s="1"/>
  <c r="I649" i="2"/>
  <c r="F66" i="4" s="1"/>
  <c r="H589" i="2"/>
  <c r="H650" i="2" s="1"/>
  <c r="G650" i="2"/>
  <c r="I650" i="2" l="1"/>
</calcChain>
</file>

<file path=xl/sharedStrings.xml><?xml version="1.0" encoding="utf-8"?>
<sst xmlns="http://schemas.openxmlformats.org/spreadsheetml/2006/main" count="3298" uniqueCount="505">
  <si>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</si>
  <si>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</si>
  <si>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</si>
  <si>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</si>
  <si>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</si>
  <si>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</si>
  <si>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</si>
  <si>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</si>
  <si>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</si>
  <si>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</si>
  <si>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</si>
  <si>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</si>
  <si>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</si>
  <si>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</si>
  <si>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</si>
  <si>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</si>
  <si>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</si>
  <si>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</si>
  <si>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</si>
  <si>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</si>
  <si>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</si>
  <si>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</si>
  <si>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</si>
  <si>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</si>
  <si>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</si>
  <si>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</si>
  <si>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</si>
  <si>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</si>
  <si>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</si>
  <si>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</si>
  <si>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</si>
  <si>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</si>
  <si>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</si>
  <si>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</si>
  <si>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</si>
  <si>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</si>
  <si>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</si>
  <si>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</si>
  <si>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доступа к сети Интернет в образовательных организациях Республики Алтай в рамках подпрограммы "Развитие образования" муниципальной программы МО "Онгудайский район" "Социальное развитие"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</si>
  <si>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</si>
  <si>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</si>
  <si>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</si>
  <si>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</si>
  <si>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</si>
  <si>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</si>
  <si>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</si>
  <si>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</si>
  <si>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</si>
  <si>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</si>
  <si>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</si>
  <si>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</si>
  <si>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</si>
  <si>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</si>
  <si>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</si>
  <si>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</si>
  <si>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</si>
  <si>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</si>
  <si>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</si>
  <si>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</si>
  <si>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</si>
  <si>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</si>
  <si>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</si>
  <si>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</si>
  <si>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</si>
  <si>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</si>
  <si>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</si>
  <si>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</si>
  <si>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</si>
  <si>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</si>
  <si>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</si>
  <si>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</si>
  <si>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</si>
  <si>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</si>
  <si>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</si>
  <si>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</si>
  <si>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</si>
  <si>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</si>
  <si>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</si>
  <si>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</si>
  <si>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</si>
  <si>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</si>
  <si>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</si>
  <si>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</si>
  <si>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</si>
  <si>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</si>
  <si>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</si>
  <si>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</si>
  <si>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</si>
  <si>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</si>
  <si>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</si>
  <si>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</si>
  <si>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</si>
  <si>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</si>
  <si>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</si>
  <si>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</si>
  <si>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</si>
  <si>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</si>
  <si>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</si>
  <si>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</si>
  <si>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</si>
  <si>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</si>
  <si>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</si>
  <si>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</si>
  <si>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</si>
  <si>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</si>
  <si>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</si>
  <si>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</si>
  <si>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</si>
  <si>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</si>
  <si>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</si>
  <si>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</si>
  <si>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</si>
  <si>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</si>
  <si>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</si>
  <si>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</si>
  <si>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</si>
  <si>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</si>
  <si>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</si>
  <si>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</si>
  <si>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</si>
  <si>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</si>
  <si>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</si>
  <si>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</si>
  <si>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</si>
  <si>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</si>
  <si>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</si>
  <si>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</si>
  <si>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</si>
  <si>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</si>
  <si>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</si>
  <si>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</si>
  <si>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</si>
  <si>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</si>
  <si>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</si>
  <si>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</si>
  <si>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</si>
  <si>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</si>
  <si>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</si>
  <si>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</si>
  <si>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</si>
  <si>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</si>
  <si>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</si>
  <si>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</si>
  <si>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</si>
  <si>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</si>
  <si>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</si>
  <si>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</si>
  <si>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</si>
  <si>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</si>
  <si>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</si>
  <si>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</si>
  <si>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</si>
  <si>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</si>
  <si>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</si>
  <si>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</si>
  <si>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</si>
  <si>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</si>
  <si>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</si>
  <si>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</si>
  <si>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</si>
  <si>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</si>
  <si>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</si>
  <si>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</si>
  <si>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</si>
  <si>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</si>
  <si>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</si>
  <si>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</si>
  <si>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</si>
  <si>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</si>
  <si>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</si>
  <si>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</si>
  <si>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</si>
  <si>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</si>
  <si>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</si>
  <si>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</si>
  <si>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</si>
  <si>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</si>
  <si>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</si>
  <si>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</si>
  <si>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</si>
  <si>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</si>
  <si>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</si>
  <si>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</si>
  <si>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</si>
  <si>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</si>
  <si>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</si>
  <si>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</si>
  <si>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</si>
  <si>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</si>
  <si>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</si>
  <si>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</si>
  <si>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</si>
  <si>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</si>
  <si>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</si>
  <si>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</si>
  <si>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</si>
  <si>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</si>
  <si>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</si>
  <si>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</si>
  <si>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</si>
  <si>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</si>
  <si>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</si>
  <si>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</si>
  <si>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</si>
  <si>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</si>
  <si>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</si>
  <si>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</si>
  <si>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</si>
  <si>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</si>
  <si>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</si>
  <si>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</si>
  <si>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</si>
  <si>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</si>
  <si>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</si>
  <si>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</si>
  <si>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</si>
  <si>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</si>
  <si>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</si>
  <si>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</si>
  <si>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</si>
  <si>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</si>
  <si>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</si>
  <si>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</si>
  <si>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</si>
  <si>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</si>
  <si>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</si>
  <si>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</si>
  <si>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</si>
  <si>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</si>
  <si>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</si>
  <si>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</si>
  <si>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</si>
  <si>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</si>
  <si>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</si>
  <si>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</si>
  <si>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</si>
  <si>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</si>
  <si>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</si>
  <si>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</si>
  <si>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</si>
  <si>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</si>
  <si>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</si>
  <si>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</si>
  <si>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</si>
  <si>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</si>
  <si>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</si>
  <si>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</si>
  <si>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</si>
  <si>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</si>
  <si>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</si>
  <si>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</si>
  <si>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</si>
  <si>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</si>
  <si>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</si>
  <si>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</si>
  <si>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</si>
  <si>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</si>
  <si>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</si>
  <si>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</si>
  <si>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</si>
  <si>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</si>
  <si>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</si>
  <si>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</si>
  <si>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</si>
  <si>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</si>
  <si>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</si>
  <si>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</si>
  <si>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</si>
  <si>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</si>
  <si>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</si>
  <si>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</si>
  <si>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</si>
  <si>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</si>
  <si>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</si>
  <si>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</si>
  <si>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</si>
  <si>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</si>
  <si>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</si>
  <si>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</si>
  <si>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</si>
  <si>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</si>
  <si>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</si>
  <si>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</si>
  <si>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</si>
  <si>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</si>
  <si>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</si>
  <si>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</si>
  <si>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</si>
  <si>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</si>
  <si>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</si>
  <si>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</si>
  <si>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</si>
  <si>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</si>
  <si>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</si>
  <si>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</si>
  <si>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</si>
  <si>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</si>
  <si>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</si>
  <si>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</si>
  <si>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</si>
  <si>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</si>
  <si>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</si>
  <si>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</si>
  <si>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</si>
  <si>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</si>
  <si>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</si>
  <si>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</si>
  <si>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</si>
  <si>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</si>
  <si>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</si>
  <si>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</si>
  <si>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</si>
  <si>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</si>
  <si>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</si>
  <si>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</si>
  <si>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</si>
  <si>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</si>
  <si>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</si>
  <si>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</si>
  <si>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</si>
  <si>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</si>
  <si>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</si>
  <si>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</si>
  <si>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</si>
  <si>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</si>
  <si>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</si>
  <si>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</si>
  <si>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</si>
  <si>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</si>
  <si>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</si>
  <si>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</si>
  <si>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</si>
  <si>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</si>
  <si>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</si>
  <si>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</si>
  <si>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</si>
  <si>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</si>
  <si>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</si>
  <si>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</si>
  <si>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</si>
  <si>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</si>
  <si>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</si>
  <si>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</si>
  <si>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</si>
  <si>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</si>
  <si>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</si>
  <si>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</si>
  <si>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</si>
  <si>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</si>
  <si>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</si>
  <si>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</si>
  <si>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</si>
  <si>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</si>
  <si>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02 3 1513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</si>
  <si>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</si>
  <si>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</si>
  <si>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</si>
  <si>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</si>
  <si>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</si>
  <si>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</si>
  <si>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</si>
  <si>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</si>
  <si>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</si>
  <si>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</si>
  <si>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</si>
  <si>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</si>
  <si>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</si>
  <si>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</si>
  <si>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</si>
  <si>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</si>
  <si>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</si>
  <si>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</si>
  <si>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</si>
  <si>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</si>
  <si>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</si>
  <si>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</si>
  <si>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</si>
  <si>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</si>
  <si>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</si>
  <si>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</si>
  <si>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</si>
  <si>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</si>
  <si>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</si>
  <si>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</si>
  <si>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</si>
  <si>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</si>
  <si>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</si>
  <si>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</si>
  <si>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</si>
  <si>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</si>
  <si>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</si>
  <si>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</si>
  <si>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</si>
  <si>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</si>
  <si>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</si>
  <si>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</si>
  <si>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</si>
  <si>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</si>
  <si>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</si>
  <si>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</si>
  <si>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</si>
  <si>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</si>
  <si>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</si>
  <si>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</si>
  <si>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</si>
  <si>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</si>
  <si>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</si>
  <si>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</si>
  <si>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</si>
  <si>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</si>
  <si>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</si>
  <si>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</si>
  <si>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</si>
  <si>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</si>
  <si>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</si>
  <si>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</si>
  <si>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</si>
  <si>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</si>
  <si>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</si>
  <si>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</si>
  <si>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</si>
  <si>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</si>
  <si>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</si>
  <si>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</si>
  <si>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</si>
  <si>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</si>
  <si>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</si>
  <si>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</si>
  <si>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</si>
  <si>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</si>
  <si>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</si>
  <si>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</si>
  <si>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</si>
  <si>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</si>
  <si>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</si>
  <si>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</si>
  <si>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</si>
  <si>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</si>
  <si>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</si>
  <si>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</si>
  <si>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</si>
  <si>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</si>
  <si>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</si>
  <si>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</si>
  <si>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</si>
  <si>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</si>
  <si>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</si>
  <si>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</si>
  <si>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</si>
  <si>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</si>
  <si>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</si>
  <si>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</si>
  <si>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</si>
  <si>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</si>
  <si>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</si>
  <si>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</si>
  <si>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</si>
  <si>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</si>
  <si>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</si>
  <si>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</si>
  <si>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</si>
  <si>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</si>
  <si>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</si>
  <si>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</si>
  <si>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</si>
  <si>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</si>
  <si>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</si>
  <si>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</si>
  <si>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</si>
  <si>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9901501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</si>
  <si>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</si>
  <si>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</si>
  <si>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0231501</t>
  </si>
  <si>
    <t>Субсидии на модернизацию системы дошкольного образования</t>
  </si>
  <si>
    <t>04225П1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</si>
  <si>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</si>
  <si>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Оказание материальной помощи, связанных с возникновением  чрезвычайных ситуаций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</si>
  <si>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</si>
  <si>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</si>
  <si>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0412000</t>
  </si>
  <si>
    <t>0215020</t>
  </si>
  <si>
    <t>0211570</t>
  </si>
  <si>
    <t>Мероприятия подпрограммы "Обеспечение жильем молодых семей"</t>
  </si>
  <si>
    <t>Субсидии на обеспечение жилыми помещениями  молодых семей</t>
  </si>
  <si>
    <t>0115018</t>
  </si>
  <si>
    <t>0414000</t>
  </si>
  <si>
    <t>0112002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</si>
  <si>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</si>
  <si>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</si>
  <si>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ВЦП "Устойчивое развитие сельских территорий  на 2013-2015 годы"</t>
  </si>
  <si>
    <t>Строительство ЦРБ в с.Онгудай (корпус Г)</t>
  </si>
  <si>
    <t>0235014</t>
  </si>
  <si>
    <t>Укрепление материально-технической базы и оснащение оборудованием детских школ искусств</t>
  </si>
  <si>
    <t>0215146</t>
  </si>
  <si>
    <t>Подключение общедоступных библиотек к сети интернет</t>
  </si>
  <si>
    <t>Подпрограмма "Развитие культуры, спорта и молодежной политики"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</si>
  <si>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</si>
  <si>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</si>
  <si>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0311М02</t>
  </si>
  <si>
    <t>Прочие межбюджетные трансферты по заключенным соглашениям о передаче полномочий</t>
  </si>
  <si>
    <t>111</t>
  </si>
  <si>
    <t>Фонд оплаты труда казенных учреждений и взносы по обязательному социальному страхованию</t>
  </si>
  <si>
    <t>Субсидии юридическим лицам (кроме некоммерческих организаций)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</si>
  <si>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№12-1, от18.06.2015г №14/3, от 22.10.2015г № 15-4)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</si>
  <si>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 14/3, от22.10.2015г №15-4)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</si>
</sst>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  <numFmt numFmtId="167" formatCode="0.000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44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left" wrapText="1"/>
    </xf>
    <xf numFmtId="2" fontId="9" fillId="0" borderId="0" xfId="1" applyNumberFormat="1" applyFont="1" applyFill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16" fontId="9" fillId="0" borderId="2" xfId="3" applyNumberFormat="1" applyFont="1" applyFill="1" applyBorder="1" applyAlignment="1">
      <alignment wrapText="1" shrinkToFit="1"/>
    </xf>
    <xf numFmtId="0" fontId="9" fillId="0" borderId="3" xfId="0" applyNumberFormat="1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9" fillId="0" borderId="0" xfId="0" applyFont="1" applyAlignment="1">
      <alignment wrapText="1"/>
    </xf>
    <xf numFmtId="2" fontId="8" fillId="0" borderId="2" xfId="1" applyNumberFormat="1" applyFont="1" applyFill="1" applyBorder="1" applyAlignment="1"/>
    <xf numFmtId="2" fontId="9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166" fontId="9" fillId="0" borderId="2" xfId="7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7" fontId="9" fillId="0" borderId="2" xfId="1" applyNumberFormat="1" applyFont="1" applyFill="1" applyBorder="1" applyAlignment="1"/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view="pageBreakPreview" topLeftCell="A37" zoomScale="87" zoomScaleNormal="100" zoomScaleSheetLayoutView="87" workbookViewId="0">
      <selection activeCell="E15" sqref="E15"/>
    </sheetView>
  </sheetViews>
  <sheetFormatPr defaultRowHeight="12.75" x14ac:dyDescent="0.2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 x14ac:dyDescent="0.2">
      <c r="A1" s="36"/>
      <c r="C1" s="45" t="s">
        <v>331</v>
      </c>
      <c r="D1" s="120" t="s">
        <v>333</v>
      </c>
      <c r="E1" s="121"/>
      <c r="F1" s="121"/>
    </row>
    <row r="2" spans="1:11" s="35" customFormat="1" ht="60" customHeight="1" x14ac:dyDescent="0.2">
      <c r="A2" s="36"/>
      <c r="D2" s="122" t="s">
        <v>504</v>
      </c>
      <c r="E2" s="123"/>
      <c r="F2" s="123"/>
    </row>
    <row r="3" spans="1:11" s="35" customFormat="1" ht="9" customHeight="1" x14ac:dyDescent="0.2">
      <c r="A3" s="36"/>
      <c r="B3" s="46"/>
      <c r="C3" s="46"/>
      <c r="D3" s="47"/>
      <c r="E3" s="47"/>
      <c r="F3" s="58"/>
    </row>
    <row r="4" spans="1:11" s="35" customFormat="1" x14ac:dyDescent="0.2">
      <c r="A4" s="124" t="s">
        <v>332</v>
      </c>
      <c r="B4" s="125"/>
      <c r="C4" s="125"/>
      <c r="D4" s="126"/>
      <c r="E4" s="127"/>
      <c r="F4" s="127"/>
    </row>
    <row r="5" spans="1:11" s="35" customFormat="1" ht="27.75" customHeight="1" x14ac:dyDescent="0.2">
      <c r="A5" s="128" t="s">
        <v>334</v>
      </c>
      <c r="B5" s="129"/>
      <c r="C5" s="129"/>
      <c r="D5" s="129"/>
      <c r="E5" s="127"/>
      <c r="F5" s="127"/>
    </row>
    <row r="6" spans="1:11" ht="15.75" hidden="1" customHeight="1" x14ac:dyDescent="0.25">
      <c r="A6"/>
      <c r="C6" s="32"/>
      <c r="D6" s="43"/>
    </row>
    <row r="7" spans="1:11" ht="15.75" customHeight="1" x14ac:dyDescent="0.25">
      <c r="A7" s="48"/>
      <c r="C7" s="32"/>
      <c r="D7" s="43"/>
      <c r="F7" s="42" t="s">
        <v>344</v>
      </c>
    </row>
    <row r="8" spans="1:11" ht="69.75" customHeight="1" x14ac:dyDescent="0.2">
      <c r="A8" s="50" t="s">
        <v>335</v>
      </c>
      <c r="B8" s="130" t="s">
        <v>336</v>
      </c>
      <c r="C8" s="131"/>
      <c r="D8" s="49" t="s">
        <v>338</v>
      </c>
      <c r="E8" s="49" t="s">
        <v>337</v>
      </c>
      <c r="F8" s="49" t="s">
        <v>3</v>
      </c>
    </row>
    <row r="9" spans="1:11" s="55" customFormat="1" ht="15.75" customHeight="1" x14ac:dyDescent="0.2">
      <c r="A9" s="37" t="s">
        <v>125</v>
      </c>
      <c r="B9" s="117" t="s">
        <v>283</v>
      </c>
      <c r="C9" s="132"/>
      <c r="D9" s="53">
        <f>'прил 16 вед2015'!G592</f>
        <v>27716.901249999995</v>
      </c>
      <c r="E9" s="53">
        <f>'прил 16 вед2015'!H592</f>
        <v>-91.88600000000001</v>
      </c>
      <c r="F9" s="53">
        <f>'прил 16 вед2015'!I592</f>
        <v>27625.015249999997</v>
      </c>
      <c r="G9" s="54"/>
      <c r="H9" s="54"/>
      <c r="I9" s="54"/>
      <c r="J9" s="54"/>
      <c r="K9" s="54"/>
    </row>
    <row r="10" spans="1:11" ht="26.25" customHeight="1" x14ac:dyDescent="0.25">
      <c r="A10" s="38" t="s">
        <v>302</v>
      </c>
      <c r="B10" s="33" t="s">
        <v>15</v>
      </c>
      <c r="C10" s="34" t="s">
        <v>29</v>
      </c>
      <c r="D10" s="44">
        <f>'прил 16 вед2015'!G593</f>
        <v>1371.02</v>
      </c>
      <c r="E10" s="44">
        <f>'прил 16 вед2015'!H593</f>
        <v>0</v>
      </c>
      <c r="F10" s="44">
        <f>'прил 16 вед2015'!I593</f>
        <v>1371.02</v>
      </c>
    </row>
    <row r="11" spans="1:11" ht="26.25" customHeight="1" x14ac:dyDescent="0.25">
      <c r="A11" s="38" t="s">
        <v>303</v>
      </c>
      <c r="B11" s="33" t="s">
        <v>15</v>
      </c>
      <c r="C11" s="34" t="s">
        <v>112</v>
      </c>
      <c r="D11" s="44">
        <f>'прил 16 вед2015'!G594</f>
        <v>1656.98</v>
      </c>
      <c r="E11" s="44">
        <f>'прил 16 вед2015'!H594</f>
        <v>166.41385</v>
      </c>
      <c r="F11" s="44">
        <f>'прил 16 вед2015'!I594</f>
        <v>1823.3938499999999</v>
      </c>
    </row>
    <row r="12" spans="1:11" ht="15.75" customHeight="1" x14ac:dyDescent="0.25">
      <c r="A12" s="38" t="s">
        <v>304</v>
      </c>
      <c r="B12" s="33" t="s">
        <v>15</v>
      </c>
      <c r="C12" s="34" t="s">
        <v>73</v>
      </c>
      <c r="D12" s="44">
        <f>'прил 16 вед2015'!G595</f>
        <v>18761.371249999997</v>
      </c>
      <c r="E12" s="44">
        <f>'прил 16 вед2015'!H595</f>
        <v>-407.81385</v>
      </c>
      <c r="F12" s="44">
        <f>'прил 16 вед2015'!I595</f>
        <v>18353.557399999998</v>
      </c>
    </row>
    <row r="13" spans="1:11" ht="15.75" hidden="1" customHeight="1" x14ac:dyDescent="0.25">
      <c r="A13" s="38" t="s">
        <v>305</v>
      </c>
      <c r="B13" s="33" t="s">
        <v>15</v>
      </c>
      <c r="C13" s="34" t="s">
        <v>43</v>
      </c>
      <c r="D13" s="44">
        <f>'прил 16 вед2015'!G596</f>
        <v>0</v>
      </c>
      <c r="E13" s="44">
        <f>'прил 16 вед2015'!H596</f>
        <v>0</v>
      </c>
      <c r="F13" s="44">
        <f>'прил 16 вед2015'!I596</f>
        <v>0</v>
      </c>
    </row>
    <row r="14" spans="1:11" ht="26.25" customHeight="1" x14ac:dyDescent="0.25">
      <c r="A14" s="38" t="s">
        <v>306</v>
      </c>
      <c r="B14" s="33" t="s">
        <v>15</v>
      </c>
      <c r="C14" s="34" t="s">
        <v>86</v>
      </c>
      <c r="D14" s="44">
        <f>'прил 16 вед2015'!G597</f>
        <v>4623.33</v>
      </c>
      <c r="E14" s="44">
        <f>'прил 16 вед2015'!H597</f>
        <v>0</v>
      </c>
      <c r="F14" s="44">
        <f>'прил 16 вед2015'!I597</f>
        <v>4623.33</v>
      </c>
    </row>
    <row r="15" spans="1:11" ht="15.75" customHeight="1" x14ac:dyDescent="0.25">
      <c r="A15" s="4" t="s">
        <v>477</v>
      </c>
      <c r="B15" s="33" t="s">
        <v>15</v>
      </c>
      <c r="C15" s="34" t="s">
        <v>13</v>
      </c>
      <c r="D15" s="44">
        <f>'прил 16 вед2015'!G598</f>
        <v>0</v>
      </c>
      <c r="E15" s="44">
        <f>'прил 16 вед2015'!H598</f>
        <v>183</v>
      </c>
      <c r="F15" s="44">
        <f>'прил 16 вед2015'!I598</f>
        <v>183</v>
      </c>
    </row>
    <row r="16" spans="1:11" ht="15.75" customHeight="1" x14ac:dyDescent="0.25">
      <c r="A16" s="38" t="s">
        <v>87</v>
      </c>
      <c r="B16" s="33" t="s">
        <v>15</v>
      </c>
      <c r="C16" s="34" t="s">
        <v>88</v>
      </c>
      <c r="D16" s="44">
        <f>'прил 16 вед2015'!G599</f>
        <v>207.5</v>
      </c>
      <c r="E16" s="44">
        <f>'прил 16 вед2015'!H599</f>
        <v>-18.38600000000001</v>
      </c>
      <c r="F16" s="44">
        <f>'прил 16 вед2015'!I599</f>
        <v>189.11399999999998</v>
      </c>
    </row>
    <row r="17" spans="1:11" ht="15.75" customHeight="1" x14ac:dyDescent="0.25">
      <c r="A17" s="15" t="s">
        <v>94</v>
      </c>
      <c r="B17" s="33" t="s">
        <v>15</v>
      </c>
      <c r="C17" s="34" t="s">
        <v>95</v>
      </c>
      <c r="D17" s="44">
        <f>'прил 16 вед2015'!G600</f>
        <v>1096.6999999999998</v>
      </c>
      <c r="E17" s="44">
        <f>'прил 16 вед2015'!H600</f>
        <v>-15.1</v>
      </c>
      <c r="F17" s="44">
        <f>'прил 16 вед2015'!I600</f>
        <v>1081.5999999999999</v>
      </c>
    </row>
    <row r="18" spans="1:11" s="55" customFormat="1" ht="15.75" customHeight="1" x14ac:dyDescent="0.2">
      <c r="A18" s="37" t="s">
        <v>109</v>
      </c>
      <c r="B18" s="115" t="s">
        <v>289</v>
      </c>
      <c r="C18" s="116"/>
      <c r="D18" s="53">
        <f>'прил 16 вед2015'!G601</f>
        <v>493.4</v>
      </c>
      <c r="E18" s="53">
        <f>'прил 16 вед2015'!H601</f>
        <v>-28.2</v>
      </c>
      <c r="F18" s="53">
        <f>'прил 16 вед2015'!I601</f>
        <v>465.2</v>
      </c>
      <c r="G18" s="54"/>
      <c r="H18" s="54"/>
      <c r="I18" s="54"/>
      <c r="J18" s="54"/>
      <c r="K18" s="54"/>
    </row>
    <row r="19" spans="1:11" ht="15.75" customHeight="1" x14ac:dyDescent="0.25">
      <c r="A19" s="38" t="s">
        <v>307</v>
      </c>
      <c r="B19" s="33" t="s">
        <v>29</v>
      </c>
      <c r="C19" s="34" t="s">
        <v>112</v>
      </c>
      <c r="D19" s="44">
        <f>'прил 16 вед2015'!G602</f>
        <v>493.4</v>
      </c>
      <c r="E19" s="44">
        <f>'прил 16 вед2015'!H602</f>
        <v>-28.2</v>
      </c>
      <c r="F19" s="44">
        <f>'прил 16 вед2015'!I602</f>
        <v>465.2</v>
      </c>
    </row>
    <row r="20" spans="1:11" s="55" customFormat="1" ht="26.25" customHeight="1" x14ac:dyDescent="0.2">
      <c r="A20" s="37" t="s">
        <v>153</v>
      </c>
      <c r="B20" s="115" t="s">
        <v>290</v>
      </c>
      <c r="C20" s="119"/>
      <c r="D20" s="53">
        <f>'прил 16 вед2015'!G603</f>
        <v>963.8418999999999</v>
      </c>
      <c r="E20" s="53">
        <f>'прил 16 вед2015'!H603</f>
        <v>236.53899999999996</v>
      </c>
      <c r="F20" s="53">
        <f>'прил 16 вед2015'!I603</f>
        <v>1200.3809000000001</v>
      </c>
      <c r="G20" s="54"/>
      <c r="H20" s="54"/>
      <c r="I20" s="54"/>
      <c r="J20" s="54"/>
      <c r="K20" s="54"/>
    </row>
    <row r="21" spans="1:11" ht="15.75" hidden="1" customHeight="1" x14ac:dyDescent="0.25">
      <c r="A21" s="38" t="s">
        <v>308</v>
      </c>
      <c r="B21" s="33" t="s">
        <v>112</v>
      </c>
      <c r="C21" s="34" t="s">
        <v>29</v>
      </c>
      <c r="D21" s="53">
        <f>'прил 16 вед2015'!G604</f>
        <v>0</v>
      </c>
      <c r="E21" s="53">
        <f>'прил 16 вед2015'!H604</f>
        <v>0</v>
      </c>
      <c r="F21" s="53">
        <f>'прил 16 вед2015'!I604</f>
        <v>0</v>
      </c>
    </row>
    <row r="22" spans="1:11" ht="39" customHeight="1" x14ac:dyDescent="0.25">
      <c r="A22" s="38" t="s">
        <v>309</v>
      </c>
      <c r="B22" s="33" t="s">
        <v>112</v>
      </c>
      <c r="C22" s="34" t="s">
        <v>51</v>
      </c>
      <c r="D22" s="44">
        <f>'прил 16 вед2015'!G605</f>
        <v>759.54189999999994</v>
      </c>
      <c r="E22" s="44">
        <f>'прил 16 вед2015'!H605</f>
        <v>170.53899999999996</v>
      </c>
      <c r="F22" s="44">
        <f>'прил 16 вед2015'!I605</f>
        <v>930.08090000000004</v>
      </c>
    </row>
    <row r="23" spans="1:11" ht="26.25" customHeight="1" x14ac:dyDescent="0.25">
      <c r="A23" s="38" t="s">
        <v>161</v>
      </c>
      <c r="B23" s="33" t="s">
        <v>112</v>
      </c>
      <c r="C23" s="34" t="s">
        <v>118</v>
      </c>
      <c r="D23" s="44">
        <f>'прил 16 вед2015'!G606</f>
        <v>204.3</v>
      </c>
      <c r="E23" s="44">
        <f>'прил 16 вед2015'!H606</f>
        <v>66</v>
      </c>
      <c r="F23" s="44">
        <f>'прил 16 вед2015'!I606</f>
        <v>270.3</v>
      </c>
    </row>
    <row r="24" spans="1:11" s="55" customFormat="1" ht="15.75" customHeight="1" x14ac:dyDescent="0.2">
      <c r="A24" s="37" t="s">
        <v>97</v>
      </c>
      <c r="B24" s="115" t="s">
        <v>291</v>
      </c>
      <c r="C24" s="116"/>
      <c r="D24" s="53">
        <f>'прил 16 вед2015'!G607</f>
        <v>9976.1518600000018</v>
      </c>
      <c r="E24" s="53">
        <f>'прил 16 вед2015'!H607</f>
        <v>160.73600000000005</v>
      </c>
      <c r="F24" s="53">
        <f>'прил 16 вед2015'!I607</f>
        <v>10136.887860000001</v>
      </c>
      <c r="G24" s="54"/>
      <c r="H24" s="54"/>
      <c r="I24" s="54"/>
      <c r="J24" s="54"/>
      <c r="K24" s="54"/>
    </row>
    <row r="25" spans="1:11" ht="15.75" customHeight="1" x14ac:dyDescent="0.25">
      <c r="A25" s="38" t="s">
        <v>310</v>
      </c>
      <c r="B25" s="33" t="s">
        <v>73</v>
      </c>
      <c r="C25" s="34" t="s">
        <v>15</v>
      </c>
      <c r="D25" s="44">
        <f>'прил 16 вед2015'!G608</f>
        <v>0</v>
      </c>
      <c r="E25" s="44">
        <f>'прил 16 вед2015'!H608</f>
        <v>0</v>
      </c>
      <c r="F25" s="44">
        <f>'прил 16 вед2015'!I608</f>
        <v>0</v>
      </c>
    </row>
    <row r="26" spans="1:11" ht="15.75" customHeight="1" x14ac:dyDescent="0.25">
      <c r="A26" s="38" t="s">
        <v>170</v>
      </c>
      <c r="B26" s="33" t="s">
        <v>73</v>
      </c>
      <c r="C26" s="34" t="s">
        <v>43</v>
      </c>
      <c r="D26" s="44">
        <f>'прил 16 вед2015'!G609</f>
        <v>1065.8000000000002</v>
      </c>
      <c r="E26" s="44">
        <f>'прил 16 вед2015'!H609</f>
        <v>-180</v>
      </c>
      <c r="F26" s="44">
        <f>'прил 16 вед2015'!I609</f>
        <v>885.8</v>
      </c>
    </row>
    <row r="27" spans="1:11" ht="15.75" customHeight="1" x14ac:dyDescent="0.25">
      <c r="A27" s="38" t="s">
        <v>311</v>
      </c>
      <c r="B27" s="33" t="s">
        <v>73</v>
      </c>
      <c r="C27" s="34" t="s">
        <v>51</v>
      </c>
      <c r="D27" s="44">
        <f>'прил 16 вед2015'!G610</f>
        <v>3230.0571099999997</v>
      </c>
      <c r="E27" s="44">
        <f>'прил 16 вед2015'!H610</f>
        <v>0</v>
      </c>
      <c r="F27" s="44">
        <f>'прил 16 вед2015'!I610</f>
        <v>3230.0571099999997</v>
      </c>
    </row>
    <row r="28" spans="1:11" ht="15.75" customHeight="1" x14ac:dyDescent="0.25">
      <c r="A28" s="38" t="s">
        <v>98</v>
      </c>
      <c r="B28" s="33" t="s">
        <v>73</v>
      </c>
      <c r="C28" s="34" t="s">
        <v>99</v>
      </c>
      <c r="D28" s="44">
        <f>'прил 16 вед2015'!G611</f>
        <v>5680.29475</v>
      </c>
      <c r="E28" s="44">
        <f>'прил 16 вед2015'!H611</f>
        <v>340.73600000000005</v>
      </c>
      <c r="F28" s="44">
        <f>'прил 16 вед2015'!I611</f>
        <v>6021.0307499999999</v>
      </c>
    </row>
    <row r="29" spans="1:11" s="55" customFormat="1" ht="15.75" customHeight="1" x14ac:dyDescent="0.2">
      <c r="A29" s="37" t="s">
        <v>312</v>
      </c>
      <c r="B29" s="115" t="s">
        <v>292</v>
      </c>
      <c r="C29" s="116"/>
      <c r="D29" s="53">
        <f>'прил 16 вед2015'!G612</f>
        <v>7789.8204299999998</v>
      </c>
      <c r="E29" s="53">
        <f>'прил 16 вед2015'!H612</f>
        <v>3913.6610000000001</v>
      </c>
      <c r="F29" s="53">
        <f>'прил 16 вед2015'!I612</f>
        <v>11703.48143</v>
      </c>
      <c r="G29" s="54"/>
      <c r="H29" s="54"/>
      <c r="I29" s="54"/>
      <c r="J29" s="54"/>
      <c r="K29" s="54"/>
    </row>
    <row r="30" spans="1:11" ht="15.75" customHeight="1" x14ac:dyDescent="0.25">
      <c r="A30" s="38" t="s">
        <v>196</v>
      </c>
      <c r="B30" s="33" t="s">
        <v>43</v>
      </c>
      <c r="C30" s="34" t="s">
        <v>15</v>
      </c>
      <c r="D30" s="44">
        <f>'прил 16 вед2015'!G613</f>
        <v>0</v>
      </c>
      <c r="E30" s="44">
        <f>'прил 16 вед2015'!H613</f>
        <v>0</v>
      </c>
      <c r="F30" s="44">
        <f>'прил 16 вед2015'!I613</f>
        <v>0</v>
      </c>
    </row>
    <row r="31" spans="1:11" ht="15.75" customHeight="1" x14ac:dyDescent="0.25">
      <c r="A31" s="38" t="s">
        <v>199</v>
      </c>
      <c r="B31" s="33" t="s">
        <v>43</v>
      </c>
      <c r="C31" s="34" t="s">
        <v>29</v>
      </c>
      <c r="D31" s="44">
        <f>'прил 16 вед2015'!G614</f>
        <v>4727.63454</v>
      </c>
      <c r="E31" s="44">
        <f>'прил 16 вед2015'!H614</f>
        <v>4039.8</v>
      </c>
      <c r="F31" s="44">
        <f>'прил 16 вед2015'!I614</f>
        <v>8767.4345400000002</v>
      </c>
    </row>
    <row r="32" spans="1:11" ht="15.75" customHeight="1" x14ac:dyDescent="0.25">
      <c r="A32" s="38" t="s">
        <v>313</v>
      </c>
      <c r="B32" s="33" t="s">
        <v>43</v>
      </c>
      <c r="C32" s="34" t="s">
        <v>112</v>
      </c>
      <c r="D32" s="44">
        <f>'прил 16 вед2015'!G615</f>
        <v>3062.1858900000002</v>
      </c>
      <c r="E32" s="44">
        <f>'прил 16 вед2015'!H615</f>
        <v>-126.13900000000001</v>
      </c>
      <c r="F32" s="44">
        <f>'прил 16 вед2015'!I615</f>
        <v>2936.0468900000001</v>
      </c>
    </row>
    <row r="33" spans="1:11" s="55" customFormat="1" ht="15.75" customHeight="1" x14ac:dyDescent="0.2">
      <c r="A33" s="37" t="s">
        <v>314</v>
      </c>
      <c r="B33" s="117" t="s">
        <v>293</v>
      </c>
      <c r="C33" s="118"/>
      <c r="D33" s="53">
        <f>'прил 16 вед2015'!G616</f>
        <v>340</v>
      </c>
      <c r="E33" s="53">
        <f>E34</f>
        <v>-340</v>
      </c>
      <c r="F33" s="53">
        <f>F34</f>
        <v>0</v>
      </c>
      <c r="G33" s="54"/>
      <c r="H33" s="54"/>
      <c r="I33" s="54"/>
      <c r="J33" s="54"/>
      <c r="K33" s="54"/>
    </row>
    <row r="34" spans="1:11" ht="25.5" customHeight="1" x14ac:dyDescent="0.25">
      <c r="A34" s="39" t="s">
        <v>383</v>
      </c>
      <c r="B34" s="33" t="s">
        <v>86</v>
      </c>
      <c r="C34" s="34" t="s">
        <v>43</v>
      </c>
      <c r="D34" s="44">
        <f>'прил 16 вед2015'!G617</f>
        <v>340</v>
      </c>
      <c r="E34" s="44">
        <f>'прил 16 вед2015'!H617</f>
        <v>-340</v>
      </c>
      <c r="F34" s="44">
        <f>'прил 16 вед2015'!I617</f>
        <v>0</v>
      </c>
    </row>
    <row r="35" spans="1:11" s="55" customFormat="1" ht="15.75" customHeight="1" x14ac:dyDescent="0.2">
      <c r="A35" s="37" t="s">
        <v>213</v>
      </c>
      <c r="B35" s="115" t="s">
        <v>294</v>
      </c>
      <c r="C35" s="116"/>
      <c r="D35" s="53">
        <f>'прил 16 вед2015'!G618</f>
        <v>294593.16306000005</v>
      </c>
      <c r="E35" s="53">
        <f>'прил 16 вед2015'!H618</f>
        <v>618.89800000000037</v>
      </c>
      <c r="F35" s="53">
        <f>'прил 16 вед2015'!I618</f>
        <v>295212.06106000004</v>
      </c>
      <c r="G35" s="54"/>
      <c r="H35" s="54"/>
      <c r="I35" s="54"/>
      <c r="J35" s="54"/>
      <c r="K35" s="54"/>
    </row>
    <row r="36" spans="1:11" ht="15.75" customHeight="1" x14ac:dyDescent="0.25">
      <c r="A36" s="38" t="s">
        <v>14</v>
      </c>
      <c r="B36" s="33" t="s">
        <v>13</v>
      </c>
      <c r="C36" s="34" t="s">
        <v>15</v>
      </c>
      <c r="D36" s="44">
        <f>'прил 16 вед2015'!G619</f>
        <v>21783.406760000002</v>
      </c>
      <c r="E36" s="44">
        <f>'прил 16 вед2015'!H619</f>
        <v>-7015.3049999999994</v>
      </c>
      <c r="F36" s="44">
        <f>'прил 16 вед2015'!I619</f>
        <v>14768.101760000001</v>
      </c>
    </row>
    <row r="37" spans="1:11" ht="15.75" customHeight="1" x14ac:dyDescent="0.25">
      <c r="A37" s="38" t="s">
        <v>28</v>
      </c>
      <c r="B37" s="33" t="s">
        <v>13</v>
      </c>
      <c r="C37" s="34" t="s">
        <v>29</v>
      </c>
      <c r="D37" s="44">
        <f>'прил 16 вед2015'!G620</f>
        <v>261651.94850000003</v>
      </c>
      <c r="E37" s="44">
        <f>'прил 16 вед2015'!H620</f>
        <v>7439.3190000000004</v>
      </c>
      <c r="F37" s="44">
        <f>'прил 16 вед2015'!I620</f>
        <v>269091.26750000002</v>
      </c>
    </row>
    <row r="38" spans="1:11" ht="26.25" customHeight="1" x14ac:dyDescent="0.25">
      <c r="A38" s="38" t="s">
        <v>315</v>
      </c>
      <c r="B38" s="33" t="s">
        <v>13</v>
      </c>
      <c r="C38" s="34" t="s">
        <v>43</v>
      </c>
      <c r="D38" s="44">
        <f>'прил 16 вед2015'!G621</f>
        <v>635.49099999999999</v>
      </c>
      <c r="E38" s="44">
        <f>'прил 16 вед2015'!H621</f>
        <v>0</v>
      </c>
      <c r="F38" s="44">
        <f>'прил 16 вед2015'!I621</f>
        <v>635.49099999999999</v>
      </c>
    </row>
    <row r="39" spans="1:11" ht="15.75" customHeight="1" x14ac:dyDescent="0.25">
      <c r="A39" s="38" t="s">
        <v>46</v>
      </c>
      <c r="B39" s="33" t="s">
        <v>13</v>
      </c>
      <c r="C39" s="34" t="s">
        <v>13</v>
      </c>
      <c r="D39" s="44">
        <f>'прил 16 вед2015'!G622</f>
        <v>1912.0718000000002</v>
      </c>
      <c r="E39" s="44">
        <f>'прил 16 вед2015'!H622</f>
        <v>0</v>
      </c>
      <c r="F39" s="44">
        <f>'прил 16 вед2015'!I622</f>
        <v>1912.0718000000002</v>
      </c>
    </row>
    <row r="40" spans="1:11" ht="15.75" customHeight="1" x14ac:dyDescent="0.25">
      <c r="A40" s="38" t="s">
        <v>50</v>
      </c>
      <c r="B40" s="33" t="s">
        <v>13</v>
      </c>
      <c r="C40" s="34" t="s">
        <v>51</v>
      </c>
      <c r="D40" s="44">
        <f>'прил 16 вед2015'!G623</f>
        <v>8610.2450000000008</v>
      </c>
      <c r="E40" s="44">
        <f>'прил 16 вед2015'!H623</f>
        <v>194.88400000000001</v>
      </c>
      <c r="F40" s="44">
        <f>'прил 16 вед2015'!I623</f>
        <v>8805.1290000000008</v>
      </c>
    </row>
    <row r="41" spans="1:11" s="55" customFormat="1" ht="15.75" customHeight="1" x14ac:dyDescent="0.2">
      <c r="A41" s="37" t="s">
        <v>316</v>
      </c>
      <c r="B41" s="115" t="s">
        <v>295</v>
      </c>
      <c r="C41" s="116"/>
      <c r="D41" s="53">
        <f>'прил 16 вед2015'!G624</f>
        <v>25375.389769999998</v>
      </c>
      <c r="E41" s="53">
        <f>'прил 16 вед2015'!H624</f>
        <v>221.73999999999995</v>
      </c>
      <c r="F41" s="53">
        <f>'прил 16 вед2015'!I624</f>
        <v>25597.129769999996</v>
      </c>
      <c r="G41" s="54"/>
      <c r="H41" s="54"/>
      <c r="I41" s="54"/>
      <c r="J41" s="54"/>
      <c r="K41" s="54"/>
    </row>
    <row r="42" spans="1:11" ht="15.75" customHeight="1" x14ac:dyDescent="0.25">
      <c r="A42" s="38" t="s">
        <v>262</v>
      </c>
      <c r="B42" s="33" t="s">
        <v>261</v>
      </c>
      <c r="C42" s="34" t="s">
        <v>15</v>
      </c>
      <c r="D42" s="44">
        <f>'прил 16 вед2015'!G625</f>
        <v>23412.439769999997</v>
      </c>
      <c r="E42" s="44">
        <f>'прил 16 вед2015'!H625</f>
        <v>196.73999999999995</v>
      </c>
      <c r="F42" s="44">
        <f>'прил 16 вед2015'!I625</f>
        <v>23609.179769999995</v>
      </c>
    </row>
    <row r="43" spans="1:11" ht="15.75" customHeight="1" x14ac:dyDescent="0.25">
      <c r="A43" s="38" t="s">
        <v>317</v>
      </c>
      <c r="B43" s="33" t="s">
        <v>261</v>
      </c>
      <c r="C43" s="34" t="s">
        <v>73</v>
      </c>
      <c r="D43" s="44">
        <f>'прил 16 вед2015'!G626</f>
        <v>1962.9499999999998</v>
      </c>
      <c r="E43" s="44">
        <f>'прил 16 вед2015'!H626</f>
        <v>25</v>
      </c>
      <c r="F43" s="44">
        <f>'прил 16 вед2015'!I626</f>
        <v>1987.9499999999998</v>
      </c>
    </row>
    <row r="44" spans="1:11" s="55" customFormat="1" ht="15.75" customHeight="1" x14ac:dyDescent="0.2">
      <c r="A44" s="37" t="s">
        <v>318</v>
      </c>
      <c r="B44" s="115" t="s">
        <v>296</v>
      </c>
      <c r="C44" s="116"/>
      <c r="D44" s="53">
        <f>'прил 16 вед2015'!G627</f>
        <v>525</v>
      </c>
      <c r="E44" s="53">
        <f>'прил 16 вед2015'!H627</f>
        <v>6482.4</v>
      </c>
      <c r="F44" s="53">
        <f>'прил 16 вед2015'!I627</f>
        <v>7007.4</v>
      </c>
      <c r="G44" s="54"/>
      <c r="H44" s="54"/>
      <c r="I44" s="54"/>
      <c r="J44" s="54"/>
      <c r="K44" s="54"/>
    </row>
    <row r="45" spans="1:11" ht="15.75" customHeight="1" x14ac:dyDescent="0.25">
      <c r="A45" s="38" t="s">
        <v>319</v>
      </c>
      <c r="B45" s="33" t="s">
        <v>51</v>
      </c>
      <c r="C45" s="34" t="s">
        <v>15</v>
      </c>
      <c r="D45" s="53">
        <f>'прил 16 вед2015'!G628</f>
        <v>0</v>
      </c>
      <c r="E45" s="53">
        <f>'прил 16 вед2015'!H628</f>
        <v>6482.4</v>
      </c>
      <c r="F45" s="53">
        <f>'прил 16 вед2015'!I628</f>
        <v>6482.4</v>
      </c>
    </row>
    <row r="46" spans="1:11" ht="19.5" hidden="1" customHeight="1" x14ac:dyDescent="0.25">
      <c r="A46" s="38" t="s">
        <v>320</v>
      </c>
      <c r="B46" s="33" t="s">
        <v>51</v>
      </c>
      <c r="C46" s="34" t="s">
        <v>29</v>
      </c>
      <c r="D46" s="53">
        <f>'прил 16 вед2015'!G629</f>
        <v>0</v>
      </c>
      <c r="E46" s="53">
        <f>'прил 16 вед2015'!H629</f>
        <v>0</v>
      </c>
      <c r="F46" s="53">
        <f>'прил 16 вед2015'!I629</f>
        <v>0</v>
      </c>
    </row>
    <row r="47" spans="1:11" ht="15.75" hidden="1" customHeight="1" x14ac:dyDescent="0.25">
      <c r="A47" s="38" t="s">
        <v>321</v>
      </c>
      <c r="B47" s="33" t="s">
        <v>51</v>
      </c>
      <c r="C47" s="34" t="s">
        <v>73</v>
      </c>
      <c r="D47" s="53">
        <f>'прил 16 вед2015'!G630</f>
        <v>0</v>
      </c>
      <c r="E47" s="53">
        <f>'прил 16 вед2015'!H630</f>
        <v>0</v>
      </c>
      <c r="F47" s="53">
        <f>'прил 16 вед2015'!I630</f>
        <v>0</v>
      </c>
    </row>
    <row r="48" spans="1:11" ht="15.75" customHeight="1" x14ac:dyDescent="0.25">
      <c r="A48" s="38" t="s">
        <v>223</v>
      </c>
      <c r="B48" s="33" t="s">
        <v>51</v>
      </c>
      <c r="C48" s="34" t="s">
        <v>51</v>
      </c>
      <c r="D48" s="44">
        <f>'прил 16 вед2015'!G631</f>
        <v>525</v>
      </c>
      <c r="E48" s="44">
        <f>'прил 16 вед2015'!H631</f>
        <v>0</v>
      </c>
      <c r="F48" s="44">
        <f>'прил 16 вед2015'!I631</f>
        <v>525</v>
      </c>
    </row>
    <row r="49" spans="1:6" ht="15.75" customHeight="1" x14ac:dyDescent="0.2">
      <c r="A49" s="37" t="s">
        <v>70</v>
      </c>
      <c r="B49" s="115" t="s">
        <v>297</v>
      </c>
      <c r="C49" s="116"/>
      <c r="D49" s="53">
        <f>'прил 16 вед2015'!G632</f>
        <v>14616.920499999998</v>
      </c>
      <c r="E49" s="53">
        <f>'прил 16 вед2015'!H632</f>
        <v>2338.7521999999999</v>
      </c>
      <c r="F49" s="53">
        <f>'прил 16 вед2015'!I632</f>
        <v>16955.672699999999</v>
      </c>
    </row>
    <row r="50" spans="1:6" ht="15.75" customHeight="1" x14ac:dyDescent="0.25">
      <c r="A50" s="38" t="s">
        <v>231</v>
      </c>
      <c r="B50" s="33" t="s">
        <v>71</v>
      </c>
      <c r="C50" s="34" t="s">
        <v>15</v>
      </c>
      <c r="D50" s="44">
        <f>'прил 16 вед2015'!G633</f>
        <v>196.69</v>
      </c>
      <c r="E50" s="44">
        <f>'прил 16 вед2015'!H633</f>
        <v>-93.5</v>
      </c>
      <c r="F50" s="44">
        <f>'прил 16 вед2015'!I633</f>
        <v>103.19</v>
      </c>
    </row>
    <row r="51" spans="1:6" ht="15.75" hidden="1" customHeight="1" x14ac:dyDescent="0.25">
      <c r="A51" s="38" t="s">
        <v>322</v>
      </c>
      <c r="B51" s="33" t="s">
        <v>71</v>
      </c>
      <c r="C51" s="34" t="s">
        <v>29</v>
      </c>
      <c r="D51" s="44">
        <f>'прил 16 вед2015'!G634</f>
        <v>0</v>
      </c>
      <c r="E51" s="44">
        <f>'прил 16 вед2015'!H634</f>
        <v>0</v>
      </c>
      <c r="F51" s="44">
        <f>'прил 16 вед2015'!I634</f>
        <v>0</v>
      </c>
    </row>
    <row r="52" spans="1:6" ht="15.75" customHeight="1" x14ac:dyDescent="0.25">
      <c r="A52" s="38" t="s">
        <v>323</v>
      </c>
      <c r="B52" s="33" t="s">
        <v>71</v>
      </c>
      <c r="C52" s="34" t="s">
        <v>112</v>
      </c>
      <c r="D52" s="44">
        <f>'прил 16 вед2015'!G635</f>
        <v>2915.7</v>
      </c>
      <c r="E52" s="44">
        <f>'прил 16 вед2015'!H635</f>
        <v>2432.2521999999999</v>
      </c>
      <c r="F52" s="44">
        <f>'прил 16 вед2015'!I635</f>
        <v>5347.9521999999997</v>
      </c>
    </row>
    <row r="53" spans="1:6" ht="15.75" customHeight="1" x14ac:dyDescent="0.25">
      <c r="A53" s="38" t="s">
        <v>324</v>
      </c>
      <c r="B53" s="33" t="s">
        <v>71</v>
      </c>
      <c r="C53" s="34" t="s">
        <v>73</v>
      </c>
      <c r="D53" s="44">
        <f>'прил 16 вед2015'!G636</f>
        <v>10831.530499999999</v>
      </c>
      <c r="E53" s="44">
        <f>'прил 16 вед2015'!H636</f>
        <v>0</v>
      </c>
      <c r="F53" s="44">
        <f>'прил 16 вед2015'!I636</f>
        <v>10831.530499999999</v>
      </c>
    </row>
    <row r="54" spans="1:6" ht="15.75" customHeight="1" x14ac:dyDescent="0.25">
      <c r="A54" s="38" t="s">
        <v>247</v>
      </c>
      <c r="B54" s="33" t="s">
        <v>71</v>
      </c>
      <c r="C54" s="34" t="s">
        <v>86</v>
      </c>
      <c r="D54" s="44">
        <f>'прил 16 вед2015'!G637</f>
        <v>673</v>
      </c>
      <c r="E54" s="44">
        <f>'прил 16 вед2015'!H637</f>
        <v>0</v>
      </c>
      <c r="F54" s="44">
        <f>'прил 16 вед2015'!I637</f>
        <v>673</v>
      </c>
    </row>
    <row r="55" spans="1:6" ht="15.75" customHeight="1" x14ac:dyDescent="0.2">
      <c r="A55" s="37" t="s">
        <v>277</v>
      </c>
      <c r="B55" s="115" t="s">
        <v>298</v>
      </c>
      <c r="C55" s="116"/>
      <c r="D55" s="53">
        <f>'прил 16 вед2015'!G638</f>
        <v>2340.23</v>
      </c>
      <c r="E55" s="53">
        <f>'прил 16 вед2015'!H638</f>
        <v>18</v>
      </c>
      <c r="F55" s="53">
        <f>'прил 16 вед2015'!I638</f>
        <v>2358.23</v>
      </c>
    </row>
    <row r="56" spans="1:6" ht="15.75" customHeight="1" x14ac:dyDescent="0.25">
      <c r="A56" s="38" t="s">
        <v>325</v>
      </c>
      <c r="B56" s="33" t="s">
        <v>88</v>
      </c>
      <c r="C56" s="34" t="s">
        <v>15</v>
      </c>
      <c r="D56" s="44">
        <f>'прил 16 вед2015'!G639</f>
        <v>607.5</v>
      </c>
      <c r="E56" s="44">
        <f>'прил 16 вед2015'!H639</f>
        <v>18</v>
      </c>
      <c r="F56" s="44">
        <f>'прил 16 вед2015'!I639</f>
        <v>625.5</v>
      </c>
    </row>
    <row r="57" spans="1:6" ht="36.75" customHeight="1" x14ac:dyDescent="0.25">
      <c r="A57" s="94" t="s">
        <v>411</v>
      </c>
      <c r="B57" s="67" t="s">
        <v>88</v>
      </c>
      <c r="C57" s="67" t="s">
        <v>43</v>
      </c>
      <c r="D57" s="44">
        <f>'прил 16 вед2015'!G640</f>
        <v>1732.73</v>
      </c>
      <c r="E57" s="44">
        <f>'прил 16 вед2015'!H640</f>
        <v>0</v>
      </c>
      <c r="F57" s="44">
        <f>'прил 16 вед2015'!I640</f>
        <v>1732.73</v>
      </c>
    </row>
    <row r="58" spans="1:6" ht="36.75" customHeight="1" x14ac:dyDescent="0.2">
      <c r="A58" s="37" t="s">
        <v>250</v>
      </c>
      <c r="B58" s="115" t="s">
        <v>299</v>
      </c>
      <c r="C58" s="116"/>
      <c r="D58" s="53">
        <f>'прил 16 вед2015'!G641</f>
        <v>1519.04</v>
      </c>
      <c r="E58" s="53">
        <f>'прил 16 вед2015'!H641</f>
        <v>0</v>
      </c>
      <c r="F58" s="53">
        <f>'прил 16 вед2015'!I641</f>
        <v>1519.04</v>
      </c>
    </row>
    <row r="59" spans="1:6" ht="15.75" customHeight="1" x14ac:dyDescent="0.25">
      <c r="A59" s="38" t="s">
        <v>251</v>
      </c>
      <c r="B59" s="33" t="s">
        <v>99</v>
      </c>
      <c r="C59" s="34" t="s">
        <v>29</v>
      </c>
      <c r="D59" s="44">
        <f>'прил 16 вед2015'!G642</f>
        <v>1519.04</v>
      </c>
      <c r="E59" s="44">
        <f>'прил 16 вед2015'!H642</f>
        <v>0</v>
      </c>
      <c r="F59" s="44">
        <f>'прил 16 вед2015'!I642</f>
        <v>1519.04</v>
      </c>
    </row>
    <row r="60" spans="1:6" ht="26.25" customHeight="1" x14ac:dyDescent="0.2">
      <c r="A60" s="37" t="s">
        <v>102</v>
      </c>
      <c r="B60" s="115" t="s">
        <v>300</v>
      </c>
      <c r="C60" s="116"/>
      <c r="D60" s="53">
        <f>'прил 16 вед2015'!G643</f>
        <v>227</v>
      </c>
      <c r="E60" s="53">
        <f>'прил 16 вед2015'!H643</f>
        <v>0</v>
      </c>
      <c r="F60" s="53">
        <f>'прил 16 вед2015'!I643</f>
        <v>227</v>
      </c>
    </row>
    <row r="61" spans="1:6" ht="26.25" customHeight="1" x14ac:dyDescent="0.25">
      <c r="A61" s="38" t="s">
        <v>103</v>
      </c>
      <c r="B61" s="33" t="s">
        <v>95</v>
      </c>
      <c r="C61" s="34" t="s">
        <v>15</v>
      </c>
      <c r="D61" s="44">
        <f>'прил 16 вед2015'!G644</f>
        <v>227</v>
      </c>
      <c r="E61" s="44">
        <f>'прил 16 вед2015'!H644</f>
        <v>0</v>
      </c>
      <c r="F61" s="44">
        <f>'прил 16 вед2015'!I644</f>
        <v>227</v>
      </c>
    </row>
    <row r="62" spans="1:6" ht="26.25" customHeight="1" x14ac:dyDescent="0.2">
      <c r="A62" s="37" t="s">
        <v>326</v>
      </c>
      <c r="B62" s="115" t="s">
        <v>301</v>
      </c>
      <c r="C62" s="116"/>
      <c r="D62" s="53">
        <f>'прил 16 вед2015'!G645</f>
        <v>28662.1</v>
      </c>
      <c r="E62" s="53">
        <f>'прил 16 вед2015'!H645</f>
        <v>1894.431</v>
      </c>
      <c r="F62" s="53">
        <f>'прил 16 вед2015'!I645</f>
        <v>30556.530999999999</v>
      </c>
    </row>
    <row r="63" spans="1:6" ht="26.25" customHeight="1" x14ac:dyDescent="0.25">
      <c r="A63" s="38" t="s">
        <v>327</v>
      </c>
      <c r="B63" s="33" t="s">
        <v>118</v>
      </c>
      <c r="C63" s="34" t="s">
        <v>15</v>
      </c>
      <c r="D63" s="44">
        <f>'прил 16 вед2015'!G646</f>
        <v>25487</v>
      </c>
      <c r="E63" s="44">
        <f>'прил 16 вед2015'!H646</f>
        <v>0</v>
      </c>
      <c r="F63" s="44">
        <f>'прил 16 вед2015'!I646</f>
        <v>25487</v>
      </c>
    </row>
    <row r="64" spans="1:6" ht="39" customHeight="1" x14ac:dyDescent="0.25">
      <c r="A64" s="38" t="s">
        <v>328</v>
      </c>
      <c r="B64" s="33" t="s">
        <v>118</v>
      </c>
      <c r="C64" s="34" t="s">
        <v>112</v>
      </c>
      <c r="D64" s="44">
        <f>'прил 16 вед2015'!G647</f>
        <v>3175.1</v>
      </c>
      <c r="E64" s="44">
        <f>'прил 16 вед2015'!H647</f>
        <v>1894.431</v>
      </c>
      <c r="F64" s="44">
        <f>'прил 16 вед2015'!I647</f>
        <v>5069.5309999999999</v>
      </c>
    </row>
    <row r="65" spans="1:11" ht="15.75" customHeight="1" x14ac:dyDescent="0.2">
      <c r="A65" s="37" t="s">
        <v>329</v>
      </c>
      <c r="B65" s="51" t="s">
        <v>281</v>
      </c>
      <c r="C65" s="52" t="s">
        <v>281</v>
      </c>
      <c r="D65" s="53">
        <f>'прил 16 вед2015'!G648</f>
        <v>0</v>
      </c>
      <c r="E65" s="53">
        <f>'прил 16 вед2015'!H648</f>
        <v>0</v>
      </c>
      <c r="F65" s="53">
        <f>'прил 16 вед2015'!I648</f>
        <v>0</v>
      </c>
    </row>
    <row r="66" spans="1:11" s="55" customFormat="1" ht="15.75" customHeight="1" x14ac:dyDescent="0.2">
      <c r="A66" s="37" t="s">
        <v>330</v>
      </c>
      <c r="B66" s="51"/>
      <c r="C66" s="52"/>
      <c r="D66" s="53">
        <f>'прил 16 вед2015'!G649</f>
        <v>415138.95877000003</v>
      </c>
      <c r="E66" s="53">
        <f>'прил 16 вед2015'!H649</f>
        <v>15425.071199999998</v>
      </c>
      <c r="F66" s="53">
        <f>'прил 16 вед2015'!I649</f>
        <v>430564.02997000003</v>
      </c>
      <c r="G66" s="54"/>
      <c r="H66" s="54"/>
      <c r="I66" s="54"/>
      <c r="J66" s="54"/>
      <c r="K66" s="54"/>
    </row>
    <row r="67" spans="1:11" x14ac:dyDescent="0.2">
      <c r="D67" s="41">
        <f>D9+D18+D20+D24+D29+D35+D41+D44+D49+D55+D58+D60+D62+D65+D33</f>
        <v>415138.95877000003</v>
      </c>
      <c r="E67" s="41">
        <f>E9+E18+E20+E24+E29+E35+E41+E44+E49+E55+E58+E60+E62+E65+E33</f>
        <v>15425.071199999998</v>
      </c>
      <c r="F67" s="41">
        <f>F9+F18+F20+F24+F29+F35+F41+F44+F49+F55+F58+F60+F62+F65+F33</f>
        <v>430564.02997000003</v>
      </c>
    </row>
  </sheetData>
  <mergeCells count="19">
    <mergeCell ref="B49:C49"/>
    <mergeCell ref="B55:C55"/>
    <mergeCell ref="B58:C58"/>
    <mergeCell ref="B60:C60"/>
    <mergeCell ref="B62:C62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"/>
  <sheetViews>
    <sheetView view="pageBreakPreview" topLeftCell="A597" zoomScaleNormal="90" zoomScaleSheetLayoutView="100" workbookViewId="0">
      <selection activeCell="A637" sqref="A637"/>
    </sheetView>
  </sheetViews>
  <sheetFormatPr defaultRowHeight="12.75" x14ac:dyDescent="0.2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80" customWidth="1"/>
    <col min="8" max="8" width="11.85546875" style="80" customWidth="1"/>
    <col min="9" max="9" width="13.28515625" style="80" customWidth="1"/>
    <col min="10" max="10" width="10" style="56" bestFit="1" customWidth="1"/>
    <col min="11" max="11" width="13.28515625" style="56" customWidth="1"/>
    <col min="12" max="16384" width="9.140625" style="56"/>
  </cols>
  <sheetData>
    <row r="1" spans="1:11" ht="12" customHeight="1" x14ac:dyDescent="0.2">
      <c r="B1" s="75"/>
      <c r="C1" s="75"/>
      <c r="D1" s="75"/>
      <c r="E1" s="76"/>
      <c r="F1" s="133" t="s">
        <v>340</v>
      </c>
      <c r="G1" s="134"/>
      <c r="H1" s="134"/>
      <c r="I1" s="134"/>
    </row>
    <row r="2" spans="1:11" ht="63.75" customHeight="1" x14ac:dyDescent="0.2">
      <c r="B2" s="75"/>
      <c r="C2" s="75"/>
      <c r="D2" s="75"/>
      <c r="E2" s="77"/>
      <c r="F2" s="122" t="s">
        <v>503</v>
      </c>
      <c r="G2" s="142"/>
      <c r="H2" s="142"/>
      <c r="I2" s="142"/>
    </row>
    <row r="3" spans="1:11" ht="24.75" customHeight="1" x14ac:dyDescent="0.2">
      <c r="A3" s="137" t="s">
        <v>339</v>
      </c>
      <c r="B3" s="137"/>
      <c r="C3" s="137"/>
      <c r="D3" s="137"/>
      <c r="E3" s="137"/>
      <c r="F3" s="137"/>
      <c r="G3" s="137"/>
      <c r="H3" s="137"/>
      <c r="I3" s="139"/>
    </row>
    <row r="4" spans="1:11" ht="17.25" customHeight="1" x14ac:dyDescent="0.2">
      <c r="A4" s="137" t="s">
        <v>380</v>
      </c>
      <c r="B4" s="138"/>
      <c r="C4" s="138"/>
      <c r="D4" s="138"/>
      <c r="E4" s="138"/>
      <c r="F4" s="138"/>
      <c r="G4" s="138"/>
      <c r="H4" s="138"/>
      <c r="I4" s="138"/>
    </row>
    <row r="5" spans="1:11" ht="15" customHeight="1" x14ac:dyDescent="0.2">
      <c r="I5" s="80" t="s">
        <v>345</v>
      </c>
    </row>
    <row r="6" spans="1:11" s="57" customFormat="1" ht="12.75" customHeight="1" x14ac:dyDescent="0.2">
      <c r="A6" s="135" t="s">
        <v>0</v>
      </c>
      <c r="B6" s="135" t="s">
        <v>4</v>
      </c>
      <c r="C6" s="136"/>
      <c r="D6" s="136"/>
      <c r="E6" s="136"/>
      <c r="F6" s="136"/>
      <c r="G6" s="140" t="s">
        <v>1</v>
      </c>
      <c r="H6" s="140" t="s">
        <v>2</v>
      </c>
      <c r="I6" s="140" t="s">
        <v>3</v>
      </c>
    </row>
    <row r="7" spans="1:11" s="57" customFormat="1" ht="12" customHeight="1" x14ac:dyDescent="0.2">
      <c r="A7" s="136"/>
      <c r="B7" s="136"/>
      <c r="C7" s="136"/>
      <c r="D7" s="136"/>
      <c r="E7" s="136"/>
      <c r="F7" s="136"/>
      <c r="G7" s="140"/>
      <c r="H7" s="141"/>
      <c r="I7" s="141"/>
    </row>
    <row r="8" spans="1:11" s="57" customFormat="1" ht="36" customHeight="1" x14ac:dyDescent="0.2">
      <c r="A8" s="136"/>
      <c r="B8" s="65" t="s">
        <v>5</v>
      </c>
      <c r="C8" s="65" t="s">
        <v>6</v>
      </c>
      <c r="D8" s="65" t="s">
        <v>7</v>
      </c>
      <c r="E8" s="65" t="s">
        <v>8</v>
      </c>
      <c r="F8" s="65" t="s">
        <v>9</v>
      </c>
      <c r="G8" s="140"/>
      <c r="H8" s="141"/>
      <c r="I8" s="141"/>
    </row>
    <row r="9" spans="1:11" s="88" customFormat="1" ht="10.5" x14ac:dyDescent="0.2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96">
        <v>7</v>
      </c>
      <c r="H9" s="96">
        <v>8</v>
      </c>
      <c r="I9" s="96">
        <v>9</v>
      </c>
    </row>
    <row r="10" spans="1:11" s="57" customFormat="1" x14ac:dyDescent="0.2">
      <c r="A10" s="1" t="s">
        <v>10</v>
      </c>
      <c r="B10" s="2" t="s">
        <v>11</v>
      </c>
      <c r="C10" s="3"/>
      <c r="D10" s="3"/>
      <c r="E10" s="3"/>
      <c r="F10" s="3"/>
      <c r="G10" s="108">
        <f>G11+G94</f>
        <v>275279.47616000008</v>
      </c>
      <c r="H10" s="108">
        <f>H11+H94</f>
        <v>2880.8794200000002</v>
      </c>
      <c r="I10" s="108">
        <f>I11+I94</f>
        <v>278160.35558000003</v>
      </c>
    </row>
    <row r="11" spans="1:11" x14ac:dyDescent="0.2">
      <c r="A11" s="4" t="s">
        <v>12</v>
      </c>
      <c r="B11" s="3" t="s">
        <v>11</v>
      </c>
      <c r="C11" s="3" t="s">
        <v>13</v>
      </c>
      <c r="D11" s="3"/>
      <c r="E11" s="3"/>
      <c r="F11" s="3"/>
      <c r="G11" s="109">
        <f>G27+G61+G67+G75+G12</f>
        <v>273274.07616000006</v>
      </c>
      <c r="H11" s="109">
        <f>H27+H61+H67+H75+H12</f>
        <v>2880.8794200000002</v>
      </c>
      <c r="I11" s="109">
        <f>I27+I61+I67+I75+I12</f>
        <v>276154.95558000001</v>
      </c>
      <c r="J11" s="86"/>
    </row>
    <row r="12" spans="1:11" x14ac:dyDescent="0.2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109">
        <f t="shared" ref="G12:I13" si="0">G13</f>
        <v>21783.406760000002</v>
      </c>
      <c r="H12" s="109">
        <f t="shared" si="0"/>
        <v>-7015.3049999999994</v>
      </c>
      <c r="I12" s="109">
        <f t="shared" si="0"/>
        <v>14768.101760000001</v>
      </c>
    </row>
    <row r="13" spans="1:11" ht="38.25" x14ac:dyDescent="0.2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109">
        <f t="shared" si="0"/>
        <v>21783.406760000002</v>
      </c>
      <c r="H13" s="109">
        <f t="shared" si="0"/>
        <v>-7015.3049999999994</v>
      </c>
      <c r="I13" s="109">
        <f t="shared" si="0"/>
        <v>14768.101760000001</v>
      </c>
    </row>
    <row r="14" spans="1:11" ht="38.25" x14ac:dyDescent="0.2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109">
        <f>G15+G23+G25</f>
        <v>21783.406760000002</v>
      </c>
      <c r="H14" s="109">
        <f>H15+H23+H25</f>
        <v>-7015.3049999999994</v>
      </c>
      <c r="I14" s="109">
        <f>I15+I23+I25</f>
        <v>14768.101760000001</v>
      </c>
    </row>
    <row r="15" spans="1:11" ht="38.25" x14ac:dyDescent="0.2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109">
        <f>G16+G17+G20+G18+G19</f>
        <v>18509.302760000002</v>
      </c>
      <c r="H15" s="109">
        <f>H16+H17+H20+H18+H19</f>
        <v>-8477.81</v>
      </c>
      <c r="I15" s="109">
        <f>I16+I17+I20+I18+I19</f>
        <v>10031.492760000001</v>
      </c>
    </row>
    <row r="16" spans="1:11" ht="51" x14ac:dyDescent="0.2">
      <c r="A16" s="4" t="s">
        <v>390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109">
        <v>112.08</v>
      </c>
      <c r="H16" s="109"/>
      <c r="I16" s="109">
        <f>G16+H16</f>
        <v>112.08</v>
      </c>
      <c r="J16" s="56">
        <v>122.08</v>
      </c>
      <c r="K16" s="86">
        <f>J16-G16</f>
        <v>10</v>
      </c>
    </row>
    <row r="17" spans="1:11" ht="25.5" hidden="1" x14ac:dyDescent="0.2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109"/>
      <c r="H17" s="109"/>
      <c r="I17" s="109">
        <f>G17+H17</f>
        <v>0</v>
      </c>
      <c r="K17" s="86">
        <f>J17-G17</f>
        <v>0</v>
      </c>
    </row>
    <row r="18" spans="1:11" ht="38.25" x14ac:dyDescent="0.2">
      <c r="A18" s="15" t="s">
        <v>192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193</v>
      </c>
      <c r="G18" s="109">
        <v>1182.48676</v>
      </c>
      <c r="H18" s="109">
        <f>-95-177</f>
        <v>-272</v>
      </c>
      <c r="I18" s="109">
        <f>G18+H18</f>
        <v>910.48676</v>
      </c>
      <c r="J18" s="56">
        <v>922.31475999999998</v>
      </c>
      <c r="K18" s="86">
        <f>J18-G18</f>
        <v>-260.17200000000003</v>
      </c>
    </row>
    <row r="19" spans="1:11" ht="25.5" x14ac:dyDescent="0.2">
      <c r="A19" s="15" t="s">
        <v>218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219</v>
      </c>
      <c r="G19" s="109">
        <v>172.73599999999999</v>
      </c>
      <c r="H19" s="109">
        <f>95+15</f>
        <v>110</v>
      </c>
      <c r="I19" s="109">
        <f>G19+H19</f>
        <v>282.73599999999999</v>
      </c>
      <c r="K19" s="86">
        <f>J19-G19</f>
        <v>-172.73599999999999</v>
      </c>
    </row>
    <row r="20" spans="1:11" ht="63.75" x14ac:dyDescent="0.2">
      <c r="A20" s="68" t="s">
        <v>347</v>
      </c>
      <c r="B20" s="3" t="s">
        <v>11</v>
      </c>
      <c r="C20" s="3" t="s">
        <v>13</v>
      </c>
      <c r="D20" s="3" t="s">
        <v>15</v>
      </c>
      <c r="E20" s="3" t="s">
        <v>348</v>
      </c>
      <c r="F20" s="3"/>
      <c r="G20" s="109">
        <f>G21+G22</f>
        <v>17042</v>
      </c>
      <c r="H20" s="109">
        <f>H21+H22</f>
        <v>-8315.81</v>
      </c>
      <c r="I20" s="109">
        <f>I21+I22</f>
        <v>8726.19</v>
      </c>
      <c r="K20" s="86"/>
    </row>
    <row r="21" spans="1:11" ht="51" x14ac:dyDescent="0.2">
      <c r="A21" s="4" t="s">
        <v>389</v>
      </c>
      <c r="B21" s="3" t="s">
        <v>11</v>
      </c>
      <c r="C21" s="3" t="s">
        <v>13</v>
      </c>
      <c r="D21" s="3" t="s">
        <v>15</v>
      </c>
      <c r="E21" s="3" t="s">
        <v>348</v>
      </c>
      <c r="F21" s="3" t="s">
        <v>24</v>
      </c>
      <c r="G21" s="109">
        <v>15143.5234</v>
      </c>
      <c r="H21" s="109">
        <v>-7398.7550000000001</v>
      </c>
      <c r="I21" s="109">
        <f>G21+H21</f>
        <v>7744.7683999999999</v>
      </c>
      <c r="J21" s="56">
        <v>15143.5234</v>
      </c>
      <c r="K21" s="86">
        <f>J21-G21</f>
        <v>0</v>
      </c>
    </row>
    <row r="22" spans="1:11" ht="38.25" x14ac:dyDescent="0.2">
      <c r="A22" s="15" t="s">
        <v>192</v>
      </c>
      <c r="B22" s="3" t="s">
        <v>11</v>
      </c>
      <c r="C22" s="3" t="s">
        <v>13</v>
      </c>
      <c r="D22" s="3" t="s">
        <v>15</v>
      </c>
      <c r="E22" s="3" t="s">
        <v>348</v>
      </c>
      <c r="F22" s="3" t="s">
        <v>193</v>
      </c>
      <c r="G22" s="109">
        <v>1898.4766</v>
      </c>
      <c r="H22" s="109">
        <v>-917.05499999999995</v>
      </c>
      <c r="I22" s="109">
        <f>G22+H22</f>
        <v>981.42160000000001</v>
      </c>
      <c r="J22" s="56">
        <v>1898.4766</v>
      </c>
      <c r="K22" s="86">
        <f>J22-G22</f>
        <v>0</v>
      </c>
    </row>
    <row r="23" spans="1:11" ht="25.5" x14ac:dyDescent="0.2">
      <c r="A23" s="7" t="s">
        <v>473</v>
      </c>
      <c r="B23" s="3" t="s">
        <v>11</v>
      </c>
      <c r="C23" s="3" t="s">
        <v>13</v>
      </c>
      <c r="D23" s="3" t="s">
        <v>15</v>
      </c>
      <c r="E23" s="3" t="s">
        <v>472</v>
      </c>
      <c r="F23" s="3"/>
      <c r="G23" s="109">
        <f>SUM(G24:G24)</f>
        <v>0</v>
      </c>
      <c r="H23" s="109">
        <f>SUM(H24:H24)</f>
        <v>545.45000000000005</v>
      </c>
      <c r="I23" s="109">
        <f>SUM(I24:I24)</f>
        <v>545.45000000000005</v>
      </c>
      <c r="K23" s="86"/>
    </row>
    <row r="24" spans="1:11" ht="51" x14ac:dyDescent="0.2">
      <c r="A24" s="4" t="s">
        <v>390</v>
      </c>
      <c r="B24" s="3" t="s">
        <v>11</v>
      </c>
      <c r="C24" s="3" t="s">
        <v>13</v>
      </c>
      <c r="D24" s="3" t="s">
        <v>15</v>
      </c>
      <c r="E24" s="3" t="s">
        <v>472</v>
      </c>
      <c r="F24" s="3" t="s">
        <v>26</v>
      </c>
      <c r="G24" s="109"/>
      <c r="H24" s="109">
        <v>545.45000000000005</v>
      </c>
      <c r="I24" s="109">
        <f>G24+H24</f>
        <v>545.45000000000005</v>
      </c>
      <c r="K24" s="86"/>
    </row>
    <row r="25" spans="1:11" ht="178.5" x14ac:dyDescent="0.2">
      <c r="A25" s="5" t="s">
        <v>39</v>
      </c>
      <c r="B25" s="3" t="s">
        <v>11</v>
      </c>
      <c r="C25" s="3" t="s">
        <v>13</v>
      </c>
      <c r="D25" s="3" t="s">
        <v>15</v>
      </c>
      <c r="E25" s="5" t="s">
        <v>354</v>
      </c>
      <c r="F25" s="3"/>
      <c r="G25" s="109">
        <f>G26</f>
        <v>3274.1039999999998</v>
      </c>
      <c r="H25" s="109">
        <f>H26</f>
        <v>917.05499999999995</v>
      </c>
      <c r="I25" s="109">
        <f>I26</f>
        <v>4191.1589999999997</v>
      </c>
      <c r="K25" s="86"/>
    </row>
    <row r="26" spans="1:11" ht="38.25" x14ac:dyDescent="0.2">
      <c r="A26" s="15" t="s">
        <v>192</v>
      </c>
      <c r="B26" s="3" t="s">
        <v>11</v>
      </c>
      <c r="C26" s="3" t="s">
        <v>13</v>
      </c>
      <c r="D26" s="3" t="s">
        <v>15</v>
      </c>
      <c r="E26" s="5" t="s">
        <v>354</v>
      </c>
      <c r="F26" s="3" t="s">
        <v>193</v>
      </c>
      <c r="G26" s="109">
        <v>3274.1039999999998</v>
      </c>
      <c r="H26" s="109">
        <v>917.05499999999995</v>
      </c>
      <c r="I26" s="109">
        <f>G26+H26</f>
        <v>4191.1589999999997</v>
      </c>
      <c r="J26" s="56">
        <v>3274.1039999999998</v>
      </c>
      <c r="K26" s="86">
        <f>J26-G26</f>
        <v>0</v>
      </c>
    </row>
    <row r="27" spans="1:11" x14ac:dyDescent="0.2">
      <c r="A27" s="4" t="s">
        <v>28</v>
      </c>
      <c r="B27" s="3" t="s">
        <v>11</v>
      </c>
      <c r="C27" s="3" t="s">
        <v>13</v>
      </c>
      <c r="D27" s="3" t="s">
        <v>29</v>
      </c>
      <c r="E27" s="3"/>
      <c r="F27" s="3"/>
      <c r="G27" s="109">
        <f t="shared" ref="G27:I28" si="1">G28</f>
        <v>240462.86160000003</v>
      </c>
      <c r="H27" s="109">
        <f t="shared" si="1"/>
        <v>9701.3004199999996</v>
      </c>
      <c r="I27" s="109">
        <f t="shared" si="1"/>
        <v>250164.16201999999</v>
      </c>
      <c r="K27" s="86"/>
    </row>
    <row r="28" spans="1:11" ht="38.25" x14ac:dyDescent="0.2">
      <c r="A28" s="5" t="s">
        <v>16</v>
      </c>
      <c r="B28" s="3" t="s">
        <v>11</v>
      </c>
      <c r="C28" s="3" t="s">
        <v>13</v>
      </c>
      <c r="D28" s="3" t="s">
        <v>29</v>
      </c>
      <c r="E28" s="6" t="s">
        <v>17</v>
      </c>
      <c r="F28" s="3"/>
      <c r="G28" s="109">
        <f t="shared" si="1"/>
        <v>240462.86160000003</v>
      </c>
      <c r="H28" s="109">
        <f t="shared" si="1"/>
        <v>9701.3004199999996</v>
      </c>
      <c r="I28" s="109">
        <f t="shared" si="1"/>
        <v>250164.16201999999</v>
      </c>
      <c r="K28" s="86"/>
    </row>
    <row r="29" spans="1:11" ht="38.25" x14ac:dyDescent="0.2">
      <c r="A29" s="7" t="s">
        <v>18</v>
      </c>
      <c r="B29" s="3" t="s">
        <v>11</v>
      </c>
      <c r="C29" s="3" t="s">
        <v>13</v>
      </c>
      <c r="D29" s="3" t="s">
        <v>29</v>
      </c>
      <c r="E29" s="3" t="s">
        <v>19</v>
      </c>
      <c r="F29" s="3"/>
      <c r="G29" s="109">
        <f>G30+G48+G50+G52+G54+G56+G39+G44+G46+G58+G36</f>
        <v>240462.86160000003</v>
      </c>
      <c r="H29" s="109">
        <f>H30+H48+H50+H52+H54+H56+H39+H44+H46+H58+H36</f>
        <v>9701.3004199999996</v>
      </c>
      <c r="I29" s="109">
        <f>I30+I48+I50+I52+I54+I56+I39+I44+I46+I58+I36</f>
        <v>250164.16201999999</v>
      </c>
      <c r="K29" s="86"/>
    </row>
    <row r="30" spans="1:11" ht="38.25" x14ac:dyDescent="0.2">
      <c r="A30" s="7" t="s">
        <v>30</v>
      </c>
      <c r="B30" s="3" t="s">
        <v>11</v>
      </c>
      <c r="C30" s="3" t="s">
        <v>13</v>
      </c>
      <c r="D30" s="3" t="s">
        <v>29</v>
      </c>
      <c r="E30" s="3" t="s">
        <v>31</v>
      </c>
      <c r="F30" s="3"/>
      <c r="G30" s="109">
        <f>SUM(G32:G33)+G34+G31</f>
        <v>67337.652350000004</v>
      </c>
      <c r="H30" s="109">
        <f>SUM(H32:H33)+H34+H31</f>
        <v>-206.79999999999995</v>
      </c>
      <c r="I30" s="109">
        <f>SUM(I32:I33)+I34+I31</f>
        <v>67130.852350000001</v>
      </c>
      <c r="K30" s="86"/>
    </row>
    <row r="31" spans="1:11" ht="51" x14ac:dyDescent="0.2">
      <c r="A31" s="7" t="s">
        <v>406</v>
      </c>
      <c r="B31" s="3" t="s">
        <v>11</v>
      </c>
      <c r="C31" s="3" t="s">
        <v>13</v>
      </c>
      <c r="D31" s="3" t="s">
        <v>29</v>
      </c>
      <c r="E31" s="3" t="s">
        <v>31</v>
      </c>
      <c r="F31" s="3" t="s">
        <v>405</v>
      </c>
      <c r="G31" s="109">
        <v>962.57710999999995</v>
      </c>
      <c r="H31" s="109"/>
      <c r="I31" s="109">
        <f>G31+H31</f>
        <v>962.57710999999995</v>
      </c>
      <c r="J31" s="56">
        <v>962.57710999999995</v>
      </c>
      <c r="K31" s="86">
        <f>J31-G31</f>
        <v>0</v>
      </c>
    </row>
    <row r="32" spans="1:11" ht="51" x14ac:dyDescent="0.2">
      <c r="A32" s="4" t="s">
        <v>390</v>
      </c>
      <c r="B32" s="3" t="s">
        <v>11</v>
      </c>
      <c r="C32" s="3" t="s">
        <v>13</v>
      </c>
      <c r="D32" s="3" t="s">
        <v>29</v>
      </c>
      <c r="E32" s="3" t="s">
        <v>31</v>
      </c>
      <c r="F32" s="3" t="s">
        <v>24</v>
      </c>
      <c r="G32" s="109">
        <v>31886.985240000002</v>
      </c>
      <c r="H32" s="109">
        <f>-1211.2-36+1.2</f>
        <v>-1246</v>
      </c>
      <c r="I32" s="109">
        <f>G32+H32</f>
        <v>30640.985240000002</v>
      </c>
      <c r="J32" s="56">
        <v>32210.785240000001</v>
      </c>
      <c r="K32" s="86">
        <f>J32-G32</f>
        <v>323.79999999999927</v>
      </c>
    </row>
    <row r="33" spans="1:11" ht="25.5" x14ac:dyDescent="0.2">
      <c r="A33" s="4" t="s">
        <v>25</v>
      </c>
      <c r="B33" s="3" t="s">
        <v>11</v>
      </c>
      <c r="C33" s="3" t="s">
        <v>13</v>
      </c>
      <c r="D33" s="3" t="s">
        <v>29</v>
      </c>
      <c r="E33" s="3" t="s">
        <v>31</v>
      </c>
      <c r="F33" s="3" t="s">
        <v>26</v>
      </c>
      <c r="G33" s="109">
        <v>3763.99</v>
      </c>
      <c r="H33" s="109">
        <f>1196.2-157</f>
        <v>1039.2</v>
      </c>
      <c r="I33" s="109">
        <f>G33+H33</f>
        <v>4803.1899999999996</v>
      </c>
      <c r="J33" s="56">
        <v>3518.5749999999998</v>
      </c>
      <c r="K33" s="86">
        <f>J33-G33</f>
        <v>-245.41499999999996</v>
      </c>
    </row>
    <row r="34" spans="1:11" ht="63.75" x14ac:dyDescent="0.2">
      <c r="A34" s="68" t="s">
        <v>349</v>
      </c>
      <c r="B34" s="3" t="s">
        <v>11</v>
      </c>
      <c r="C34" s="3" t="s">
        <v>13</v>
      </c>
      <c r="D34" s="3" t="s">
        <v>29</v>
      </c>
      <c r="E34" s="3" t="s">
        <v>350</v>
      </c>
      <c r="F34" s="3"/>
      <c r="G34" s="109">
        <f>G35</f>
        <v>30724.1</v>
      </c>
      <c r="H34" s="109">
        <f>H35</f>
        <v>0</v>
      </c>
      <c r="I34" s="109">
        <f>I35</f>
        <v>30724.1</v>
      </c>
      <c r="K34" s="86"/>
    </row>
    <row r="35" spans="1:11" ht="51" x14ac:dyDescent="0.2">
      <c r="A35" s="4" t="s">
        <v>390</v>
      </c>
      <c r="B35" s="3" t="s">
        <v>11</v>
      </c>
      <c r="C35" s="3" t="s">
        <v>13</v>
      </c>
      <c r="D35" s="3" t="s">
        <v>29</v>
      </c>
      <c r="E35" s="3" t="s">
        <v>350</v>
      </c>
      <c r="F35" s="3" t="s">
        <v>24</v>
      </c>
      <c r="G35" s="109">
        <v>30724.1</v>
      </c>
      <c r="H35" s="109"/>
      <c r="I35" s="109">
        <f>G35+H35</f>
        <v>30724.1</v>
      </c>
      <c r="J35" s="56">
        <v>30724.1</v>
      </c>
      <c r="K35" s="86">
        <f>J35-G35</f>
        <v>0</v>
      </c>
    </row>
    <row r="36" spans="1:11" ht="48" customHeight="1" x14ac:dyDescent="0.2">
      <c r="A36" s="99" t="s">
        <v>220</v>
      </c>
      <c r="B36" s="3" t="s">
        <v>11</v>
      </c>
      <c r="C36" s="3" t="s">
        <v>13</v>
      </c>
      <c r="D36" s="3" t="s">
        <v>29</v>
      </c>
      <c r="E36" s="3" t="s">
        <v>424</v>
      </c>
      <c r="F36" s="3"/>
      <c r="G36" s="109">
        <f>G37+G38</f>
        <v>6792.3695799999996</v>
      </c>
      <c r="H36" s="109">
        <f>H37+H38</f>
        <v>3518.9704200000001</v>
      </c>
      <c r="I36" s="109">
        <f>I37+I38</f>
        <v>10311.34</v>
      </c>
      <c r="K36" s="86"/>
    </row>
    <row r="37" spans="1:11" ht="38.25" x14ac:dyDescent="0.2">
      <c r="A37" s="15" t="s">
        <v>192</v>
      </c>
      <c r="B37" s="3" t="s">
        <v>11</v>
      </c>
      <c r="C37" s="3" t="s">
        <v>13</v>
      </c>
      <c r="D37" s="3" t="s">
        <v>29</v>
      </c>
      <c r="E37" s="3" t="s">
        <v>424</v>
      </c>
      <c r="F37" s="3" t="s">
        <v>193</v>
      </c>
      <c r="G37" s="109">
        <v>6792.3695799999996</v>
      </c>
      <c r="H37" s="110">
        <v>3427.9704200000001</v>
      </c>
      <c r="I37" s="109">
        <f>G37+H37</f>
        <v>10220.34</v>
      </c>
      <c r="J37" s="56">
        <v>6792.3695799999996</v>
      </c>
      <c r="K37" s="86">
        <f>J37-G37</f>
        <v>0</v>
      </c>
    </row>
    <row r="38" spans="1:11" ht="17.25" customHeight="1" x14ac:dyDescent="0.2">
      <c r="A38" s="4" t="s">
        <v>218</v>
      </c>
      <c r="B38" s="3" t="s">
        <v>11</v>
      </c>
      <c r="C38" s="3" t="s">
        <v>13</v>
      </c>
      <c r="D38" s="3" t="s">
        <v>29</v>
      </c>
      <c r="E38" s="3" t="s">
        <v>424</v>
      </c>
      <c r="F38" s="3" t="s">
        <v>219</v>
      </c>
      <c r="G38" s="109"/>
      <c r="H38" s="109">
        <f>86-10+15</f>
        <v>91</v>
      </c>
      <c r="I38" s="109">
        <f>G38+H38</f>
        <v>91</v>
      </c>
      <c r="K38" s="86">
        <f>J38-G38</f>
        <v>0</v>
      </c>
    </row>
    <row r="39" spans="1:11" ht="38.25" x14ac:dyDescent="0.2">
      <c r="A39" s="7" t="s">
        <v>32</v>
      </c>
      <c r="B39" s="3" t="s">
        <v>11</v>
      </c>
      <c r="C39" s="3" t="s">
        <v>13</v>
      </c>
      <c r="D39" s="3" t="s">
        <v>29</v>
      </c>
      <c r="E39" s="3" t="s">
        <v>33</v>
      </c>
      <c r="F39" s="3"/>
      <c r="G39" s="109">
        <f>SUM(G40:G41)+G42</f>
        <v>5257.04367</v>
      </c>
      <c r="H39" s="109">
        <f>SUM(H40:H41)+H42</f>
        <v>-93.884</v>
      </c>
      <c r="I39" s="109">
        <f>SUM(I40:I41)+I42</f>
        <v>5163.15967</v>
      </c>
      <c r="K39" s="86"/>
    </row>
    <row r="40" spans="1:11" ht="51" x14ac:dyDescent="0.2">
      <c r="A40" s="4" t="s">
        <v>390</v>
      </c>
      <c r="B40" s="3" t="s">
        <v>11</v>
      </c>
      <c r="C40" s="3" t="s">
        <v>13</v>
      </c>
      <c r="D40" s="3" t="s">
        <v>29</v>
      </c>
      <c r="E40" s="3" t="s">
        <v>33</v>
      </c>
      <c r="F40" s="3" t="s">
        <v>24</v>
      </c>
      <c r="G40" s="109">
        <v>4707.5036700000001</v>
      </c>
      <c r="H40" s="109">
        <f>-93.884</f>
        <v>-93.884</v>
      </c>
      <c r="I40" s="109">
        <f>G40+H40</f>
        <v>4613.61967</v>
      </c>
      <c r="J40" s="56">
        <v>4799.04</v>
      </c>
      <c r="K40" s="86">
        <f>J40-G40</f>
        <v>91.536329999999907</v>
      </c>
    </row>
    <row r="41" spans="1:11" ht="25.5" x14ac:dyDescent="0.2">
      <c r="A41" s="4" t="s">
        <v>25</v>
      </c>
      <c r="B41" s="3" t="s">
        <v>11</v>
      </c>
      <c r="C41" s="3" t="s">
        <v>13</v>
      </c>
      <c r="D41" s="3" t="s">
        <v>29</v>
      </c>
      <c r="E41" s="3" t="s">
        <v>33</v>
      </c>
      <c r="F41" s="3" t="s">
        <v>26</v>
      </c>
      <c r="G41" s="109">
        <v>133</v>
      </c>
      <c r="H41" s="109"/>
      <c r="I41" s="109">
        <f>G41+H41</f>
        <v>133</v>
      </c>
      <c r="J41" s="98">
        <v>133</v>
      </c>
      <c r="K41" s="86">
        <f>J41-G41</f>
        <v>0</v>
      </c>
    </row>
    <row r="42" spans="1:11" ht="39.75" customHeight="1" x14ac:dyDescent="0.2">
      <c r="A42" s="69" t="s">
        <v>351</v>
      </c>
      <c r="B42" s="3" t="s">
        <v>11</v>
      </c>
      <c r="C42" s="3" t="s">
        <v>13</v>
      </c>
      <c r="D42" s="3" t="s">
        <v>29</v>
      </c>
      <c r="E42" s="3" t="s">
        <v>352</v>
      </c>
      <c r="F42" s="3"/>
      <c r="G42" s="109">
        <f>G43</f>
        <v>416.54</v>
      </c>
      <c r="H42" s="109">
        <f>H43</f>
        <v>0</v>
      </c>
      <c r="I42" s="109">
        <f>I43</f>
        <v>416.54</v>
      </c>
      <c r="K42" s="86"/>
    </row>
    <row r="43" spans="1:11" ht="51" x14ac:dyDescent="0.2">
      <c r="A43" s="4" t="s">
        <v>390</v>
      </c>
      <c r="B43" s="3" t="s">
        <v>11</v>
      </c>
      <c r="C43" s="3" t="s">
        <v>13</v>
      </c>
      <c r="D43" s="3" t="s">
        <v>29</v>
      </c>
      <c r="E43" s="3" t="s">
        <v>352</v>
      </c>
      <c r="F43" s="3" t="s">
        <v>24</v>
      </c>
      <c r="G43" s="109">
        <v>416.54</v>
      </c>
      <c r="H43" s="109"/>
      <c r="I43" s="109">
        <f>G43+H43</f>
        <v>416.54</v>
      </c>
      <c r="J43" s="56">
        <v>416.54</v>
      </c>
      <c r="K43" s="86">
        <f>J43-G43</f>
        <v>0</v>
      </c>
    </row>
    <row r="44" spans="1:11" ht="36" customHeight="1" x14ac:dyDescent="0.2">
      <c r="A44" s="100" t="s">
        <v>34</v>
      </c>
      <c r="B44" s="3" t="s">
        <v>11</v>
      </c>
      <c r="C44" s="3" t="s">
        <v>13</v>
      </c>
      <c r="D44" s="3" t="s">
        <v>29</v>
      </c>
      <c r="E44" s="3" t="s">
        <v>35</v>
      </c>
      <c r="F44" s="3"/>
      <c r="G44" s="109">
        <f>G45</f>
        <v>5081</v>
      </c>
      <c r="H44" s="109">
        <f>H45</f>
        <v>0</v>
      </c>
      <c r="I44" s="109">
        <f>I45</f>
        <v>5081</v>
      </c>
      <c r="K44" s="86"/>
    </row>
    <row r="45" spans="1:11" ht="51" x14ac:dyDescent="0.2">
      <c r="A45" s="4" t="s">
        <v>390</v>
      </c>
      <c r="B45" s="3" t="s">
        <v>11</v>
      </c>
      <c r="C45" s="3" t="s">
        <v>13</v>
      </c>
      <c r="D45" s="3" t="s">
        <v>29</v>
      </c>
      <c r="E45" s="3" t="s">
        <v>35</v>
      </c>
      <c r="F45" s="3" t="s">
        <v>24</v>
      </c>
      <c r="G45" s="109">
        <v>5081</v>
      </c>
      <c r="H45" s="109"/>
      <c r="I45" s="109">
        <f>G45+H45</f>
        <v>5081</v>
      </c>
      <c r="J45" s="56">
        <v>5081</v>
      </c>
      <c r="K45" s="86">
        <f>J45-G45</f>
        <v>0</v>
      </c>
    </row>
    <row r="46" spans="1:11" ht="38.25" x14ac:dyDescent="0.2">
      <c r="A46" s="7" t="s">
        <v>36</v>
      </c>
      <c r="B46" s="3" t="s">
        <v>11</v>
      </c>
      <c r="C46" s="3" t="s">
        <v>13</v>
      </c>
      <c r="D46" s="3" t="s">
        <v>29</v>
      </c>
      <c r="E46" s="3" t="s">
        <v>37</v>
      </c>
      <c r="F46" s="3"/>
      <c r="G46" s="109">
        <f>G47</f>
        <v>820</v>
      </c>
      <c r="H46" s="109">
        <f>H47</f>
        <v>0</v>
      </c>
      <c r="I46" s="109">
        <f>I47</f>
        <v>820</v>
      </c>
      <c r="K46" s="86"/>
    </row>
    <row r="47" spans="1:11" ht="51" x14ac:dyDescent="0.2">
      <c r="A47" s="4" t="s">
        <v>390</v>
      </c>
      <c r="B47" s="3" t="s">
        <v>11</v>
      </c>
      <c r="C47" s="3" t="s">
        <v>13</v>
      </c>
      <c r="D47" s="3" t="s">
        <v>29</v>
      </c>
      <c r="E47" s="3" t="s">
        <v>37</v>
      </c>
      <c r="F47" s="3" t="s">
        <v>24</v>
      </c>
      <c r="G47" s="109">
        <v>820</v>
      </c>
      <c r="H47" s="109"/>
      <c r="I47" s="109">
        <f>G47+H47</f>
        <v>820</v>
      </c>
      <c r="J47" s="56">
        <v>820</v>
      </c>
      <c r="K47" s="86">
        <f>J47-G47</f>
        <v>0</v>
      </c>
    </row>
    <row r="48" spans="1:11" ht="63.75" hidden="1" x14ac:dyDescent="0.2">
      <c r="A48" s="5" t="s">
        <v>38</v>
      </c>
      <c r="B48" s="3" t="s">
        <v>11</v>
      </c>
      <c r="C48" s="3" t="s">
        <v>13</v>
      </c>
      <c r="D48" s="3" t="s">
        <v>29</v>
      </c>
      <c r="E48" s="5" t="s">
        <v>353</v>
      </c>
      <c r="F48" s="3"/>
      <c r="G48" s="109">
        <f>G49</f>
        <v>0</v>
      </c>
      <c r="H48" s="109">
        <f>H49</f>
        <v>0</v>
      </c>
      <c r="I48" s="109">
        <f>I49</f>
        <v>0</v>
      </c>
      <c r="K48" s="86">
        <f>J48-G48</f>
        <v>0</v>
      </c>
    </row>
    <row r="49" spans="1:11" ht="25.5" hidden="1" x14ac:dyDescent="0.2">
      <c r="A49" s="4" t="s">
        <v>25</v>
      </c>
      <c r="B49" s="3" t="s">
        <v>11</v>
      </c>
      <c r="C49" s="3" t="s">
        <v>13</v>
      </c>
      <c r="D49" s="3" t="s">
        <v>29</v>
      </c>
      <c r="E49" s="5" t="s">
        <v>353</v>
      </c>
      <c r="F49" s="3" t="s">
        <v>26</v>
      </c>
      <c r="G49" s="109"/>
      <c r="H49" s="109"/>
      <c r="I49" s="109">
        <f>G49+H49</f>
        <v>0</v>
      </c>
      <c r="K49" s="86">
        <f>J49-G49</f>
        <v>0</v>
      </c>
    </row>
    <row r="50" spans="1:11" ht="178.5" x14ac:dyDescent="0.2">
      <c r="A50" s="5" t="s">
        <v>39</v>
      </c>
      <c r="B50" s="3" t="s">
        <v>11</v>
      </c>
      <c r="C50" s="3" t="s">
        <v>13</v>
      </c>
      <c r="D50" s="3" t="s">
        <v>29</v>
      </c>
      <c r="E50" s="5" t="s">
        <v>354</v>
      </c>
      <c r="F50" s="3"/>
      <c r="G50" s="109">
        <f>G51</f>
        <v>148572.99600000001</v>
      </c>
      <c r="H50" s="109">
        <f>H51</f>
        <v>7047.1450000000004</v>
      </c>
      <c r="I50" s="109">
        <f>I51</f>
        <v>155620.141</v>
      </c>
      <c r="K50" s="86"/>
    </row>
    <row r="51" spans="1:11" ht="51" x14ac:dyDescent="0.2">
      <c r="A51" s="4" t="s">
        <v>390</v>
      </c>
      <c r="B51" s="3" t="s">
        <v>11</v>
      </c>
      <c r="C51" s="3" t="s">
        <v>13</v>
      </c>
      <c r="D51" s="3" t="s">
        <v>29</v>
      </c>
      <c r="E51" s="5" t="s">
        <v>354</v>
      </c>
      <c r="F51" s="3" t="s">
        <v>24</v>
      </c>
      <c r="G51" s="109">
        <v>148572.99600000001</v>
      </c>
      <c r="H51" s="109">
        <v>7047.1450000000004</v>
      </c>
      <c r="I51" s="109">
        <f>G51+H51</f>
        <v>155620.141</v>
      </c>
      <c r="J51" s="56">
        <v>148572.99600000001</v>
      </c>
      <c r="K51" s="86">
        <f>J51-G51</f>
        <v>0</v>
      </c>
    </row>
    <row r="52" spans="1:11" ht="63.75" x14ac:dyDescent="0.2">
      <c r="A52" s="5" t="s">
        <v>40</v>
      </c>
      <c r="B52" s="3" t="s">
        <v>11</v>
      </c>
      <c r="C52" s="3" t="s">
        <v>13</v>
      </c>
      <c r="D52" s="3" t="s">
        <v>29</v>
      </c>
      <c r="E52" s="5" t="s">
        <v>355</v>
      </c>
      <c r="F52" s="3"/>
      <c r="G52" s="109">
        <f>G53</f>
        <v>2369</v>
      </c>
      <c r="H52" s="109">
        <f>H53</f>
        <v>0</v>
      </c>
      <c r="I52" s="109">
        <f>I53</f>
        <v>2369</v>
      </c>
      <c r="K52" s="86"/>
    </row>
    <row r="53" spans="1:11" ht="51" x14ac:dyDescent="0.2">
      <c r="A53" s="4" t="s">
        <v>390</v>
      </c>
      <c r="B53" s="3" t="s">
        <v>11</v>
      </c>
      <c r="C53" s="3" t="s">
        <v>13</v>
      </c>
      <c r="D53" s="3" t="s">
        <v>29</v>
      </c>
      <c r="E53" s="5" t="s">
        <v>355</v>
      </c>
      <c r="F53" s="3" t="s">
        <v>24</v>
      </c>
      <c r="G53" s="109">
        <v>2369</v>
      </c>
      <c r="H53" s="109"/>
      <c r="I53" s="109">
        <f>G53+H53</f>
        <v>2369</v>
      </c>
      <c r="J53" s="56">
        <v>2369</v>
      </c>
      <c r="K53" s="86">
        <f>J53-G53</f>
        <v>0</v>
      </c>
    </row>
    <row r="54" spans="1:11" ht="76.5" x14ac:dyDescent="0.2">
      <c r="A54" s="5" t="s">
        <v>41</v>
      </c>
      <c r="B54" s="3" t="s">
        <v>11</v>
      </c>
      <c r="C54" s="3" t="s">
        <v>13</v>
      </c>
      <c r="D54" s="3" t="s">
        <v>29</v>
      </c>
      <c r="E54" s="5" t="s">
        <v>356</v>
      </c>
      <c r="F54" s="3"/>
      <c r="G54" s="109">
        <f>G55</f>
        <v>1419.5</v>
      </c>
      <c r="H54" s="109">
        <f>H55</f>
        <v>0</v>
      </c>
      <c r="I54" s="109">
        <f>I55</f>
        <v>1419.5</v>
      </c>
      <c r="J54" s="56">
        <v>1419.5</v>
      </c>
      <c r="K54" s="86"/>
    </row>
    <row r="55" spans="1:11" ht="51" x14ac:dyDescent="0.2">
      <c r="A55" s="4" t="s">
        <v>390</v>
      </c>
      <c r="B55" s="3" t="s">
        <v>11</v>
      </c>
      <c r="C55" s="3" t="s">
        <v>13</v>
      </c>
      <c r="D55" s="3" t="s">
        <v>29</v>
      </c>
      <c r="E55" s="5" t="s">
        <v>356</v>
      </c>
      <c r="F55" s="3" t="s">
        <v>24</v>
      </c>
      <c r="G55" s="109">
        <v>1419.5</v>
      </c>
      <c r="H55" s="109"/>
      <c r="I55" s="109">
        <f>G55+H55</f>
        <v>1419.5</v>
      </c>
      <c r="K55" s="86">
        <f>J55-G55</f>
        <v>-1419.5</v>
      </c>
    </row>
    <row r="56" spans="1:11" ht="66.75" customHeight="1" x14ac:dyDescent="0.2">
      <c r="A56" s="102" t="s">
        <v>461</v>
      </c>
      <c r="B56" s="3" t="s">
        <v>11</v>
      </c>
      <c r="C56" s="3" t="s">
        <v>13</v>
      </c>
      <c r="D56" s="3" t="s">
        <v>29</v>
      </c>
      <c r="E56" s="97" t="s">
        <v>460</v>
      </c>
      <c r="F56" s="3"/>
      <c r="G56" s="109">
        <f>G57</f>
        <v>1092</v>
      </c>
      <c r="H56" s="109">
        <f t="shared" ref="H56:I56" si="2">H57</f>
        <v>0</v>
      </c>
      <c r="I56" s="109">
        <f t="shared" si="2"/>
        <v>1092</v>
      </c>
      <c r="K56" s="86"/>
    </row>
    <row r="57" spans="1:11" ht="17.25" customHeight="1" x14ac:dyDescent="0.2">
      <c r="A57" s="4" t="s">
        <v>25</v>
      </c>
      <c r="B57" s="3" t="s">
        <v>11</v>
      </c>
      <c r="C57" s="3" t="s">
        <v>13</v>
      </c>
      <c r="D57" s="3" t="s">
        <v>29</v>
      </c>
      <c r="E57" s="97" t="s">
        <v>460</v>
      </c>
      <c r="F57" s="3" t="s">
        <v>26</v>
      </c>
      <c r="G57" s="109">
        <v>1092</v>
      </c>
      <c r="H57" s="109">
        <v>0</v>
      </c>
      <c r="I57" s="109">
        <f>G57+H57</f>
        <v>1092</v>
      </c>
      <c r="J57" s="56">
        <v>1092</v>
      </c>
      <c r="K57" s="86">
        <f>J57-G57</f>
        <v>0</v>
      </c>
    </row>
    <row r="58" spans="1:11" ht="54.75" customHeight="1" x14ac:dyDescent="0.2">
      <c r="A58" s="91" t="s">
        <v>459</v>
      </c>
      <c r="B58" s="3" t="s">
        <v>11</v>
      </c>
      <c r="C58" s="3" t="s">
        <v>13</v>
      </c>
      <c r="D58" s="3" t="s">
        <v>29</v>
      </c>
      <c r="E58" s="97" t="s">
        <v>423</v>
      </c>
      <c r="F58" s="3"/>
      <c r="G58" s="109">
        <f>G59+G60</f>
        <v>1721.3</v>
      </c>
      <c r="H58" s="109">
        <f t="shared" ref="H58:I58" si="3">H59+H60</f>
        <v>-564.13100000000009</v>
      </c>
      <c r="I58" s="109">
        <f t="shared" si="3"/>
        <v>1157.1689999999999</v>
      </c>
      <c r="K58" s="86"/>
    </row>
    <row r="59" spans="1:11" ht="51" customHeight="1" x14ac:dyDescent="0.2">
      <c r="A59" s="4" t="s">
        <v>390</v>
      </c>
      <c r="B59" s="3" t="s">
        <v>11</v>
      </c>
      <c r="C59" s="3" t="s">
        <v>13</v>
      </c>
      <c r="D59" s="3" t="s">
        <v>29</v>
      </c>
      <c r="E59" s="97" t="s">
        <v>423</v>
      </c>
      <c r="F59" s="3" t="s">
        <v>24</v>
      </c>
      <c r="G59" s="109">
        <v>1721.3</v>
      </c>
      <c r="H59" s="109">
        <f>-1461.882</f>
        <v>-1461.8820000000001</v>
      </c>
      <c r="I59" s="109">
        <f>G59+H59</f>
        <v>259.41799999999989</v>
      </c>
      <c r="J59" s="56">
        <v>1721.3</v>
      </c>
      <c r="K59" s="86">
        <f>J59-G59</f>
        <v>0</v>
      </c>
    </row>
    <row r="60" spans="1:11" ht="51" customHeight="1" x14ac:dyDescent="0.2">
      <c r="A60" s="15" t="s">
        <v>192</v>
      </c>
      <c r="B60" s="3" t="s">
        <v>11</v>
      </c>
      <c r="C60" s="3" t="s">
        <v>13</v>
      </c>
      <c r="D60" s="3" t="s">
        <v>29</v>
      </c>
      <c r="E60" s="97" t="s">
        <v>423</v>
      </c>
      <c r="F60" s="3" t="s">
        <v>193</v>
      </c>
      <c r="G60" s="109"/>
      <c r="H60" s="109">
        <v>897.75099999999998</v>
      </c>
      <c r="I60" s="109">
        <f>G60+H60</f>
        <v>897.75099999999998</v>
      </c>
      <c r="K60" s="86"/>
    </row>
    <row r="61" spans="1:11" x14ac:dyDescent="0.2">
      <c r="A61" s="4" t="s">
        <v>42</v>
      </c>
      <c r="B61" s="3" t="s">
        <v>11</v>
      </c>
      <c r="C61" s="3" t="s">
        <v>13</v>
      </c>
      <c r="D61" s="3" t="s">
        <v>43</v>
      </c>
      <c r="E61" s="3"/>
      <c r="F61" s="3"/>
      <c r="G61" s="109">
        <f t="shared" ref="G61:I63" si="4">G62</f>
        <v>635.49099999999999</v>
      </c>
      <c r="H61" s="109">
        <f t="shared" si="4"/>
        <v>0</v>
      </c>
      <c r="I61" s="109">
        <f t="shared" si="4"/>
        <v>635.49099999999999</v>
      </c>
      <c r="K61" s="86"/>
    </row>
    <row r="62" spans="1:11" ht="38.25" x14ac:dyDescent="0.2">
      <c r="A62" s="5" t="s">
        <v>16</v>
      </c>
      <c r="B62" s="3" t="s">
        <v>11</v>
      </c>
      <c r="C62" s="3" t="s">
        <v>13</v>
      </c>
      <c r="D62" s="3" t="s">
        <v>43</v>
      </c>
      <c r="E62" s="3" t="s">
        <v>44</v>
      </c>
      <c r="F62" s="3"/>
      <c r="G62" s="109">
        <f t="shared" si="4"/>
        <v>635.49099999999999</v>
      </c>
      <c r="H62" s="109">
        <f t="shared" si="4"/>
        <v>0</v>
      </c>
      <c r="I62" s="109">
        <f t="shared" si="4"/>
        <v>635.49099999999999</v>
      </c>
      <c r="K62" s="86"/>
    </row>
    <row r="63" spans="1:11" ht="38.25" x14ac:dyDescent="0.2">
      <c r="A63" s="7" t="s">
        <v>18</v>
      </c>
      <c r="B63" s="3" t="s">
        <v>11</v>
      </c>
      <c r="C63" s="3" t="s">
        <v>13</v>
      </c>
      <c r="D63" s="3" t="s">
        <v>43</v>
      </c>
      <c r="E63" s="3" t="s">
        <v>45</v>
      </c>
      <c r="F63" s="3"/>
      <c r="G63" s="109">
        <f t="shared" si="4"/>
        <v>635.49099999999999</v>
      </c>
      <c r="H63" s="109">
        <f t="shared" si="4"/>
        <v>0</v>
      </c>
      <c r="I63" s="109">
        <f t="shared" si="4"/>
        <v>635.49099999999999</v>
      </c>
      <c r="K63" s="86"/>
    </row>
    <row r="64" spans="1:11" ht="38.25" x14ac:dyDescent="0.2">
      <c r="A64" s="7" t="s">
        <v>30</v>
      </c>
      <c r="B64" s="3" t="s">
        <v>11</v>
      </c>
      <c r="C64" s="3" t="s">
        <v>13</v>
      </c>
      <c r="D64" s="3" t="s">
        <v>43</v>
      </c>
      <c r="E64" s="3" t="s">
        <v>23</v>
      </c>
      <c r="F64" s="3"/>
      <c r="G64" s="109">
        <f>G65+G66</f>
        <v>635.49099999999999</v>
      </c>
      <c r="H64" s="109">
        <f>H65+H66</f>
        <v>0</v>
      </c>
      <c r="I64" s="109">
        <f>I65+I66</f>
        <v>635.49099999999999</v>
      </c>
      <c r="K64" s="86"/>
    </row>
    <row r="65" spans="1:11" ht="63.75" x14ac:dyDescent="0.2">
      <c r="A65" s="4" t="s">
        <v>22</v>
      </c>
      <c r="B65" s="3" t="s">
        <v>11</v>
      </c>
      <c r="C65" s="3" t="s">
        <v>13</v>
      </c>
      <c r="D65" s="3" t="s">
        <v>43</v>
      </c>
      <c r="E65" s="3" t="s">
        <v>23</v>
      </c>
      <c r="F65" s="3" t="s">
        <v>24</v>
      </c>
      <c r="G65" s="109">
        <v>635.49099999999999</v>
      </c>
      <c r="H65" s="109"/>
      <c r="I65" s="109">
        <f>G65+H65</f>
        <v>635.49099999999999</v>
      </c>
      <c r="J65" s="56">
        <v>800</v>
      </c>
      <c r="K65" s="86">
        <f>J65-G65</f>
        <v>164.50900000000001</v>
      </c>
    </row>
    <row r="66" spans="1:11" ht="25.5" hidden="1" x14ac:dyDescent="0.2">
      <c r="A66" s="4" t="s">
        <v>25</v>
      </c>
      <c r="B66" s="3" t="s">
        <v>11</v>
      </c>
      <c r="C66" s="3" t="s">
        <v>13</v>
      </c>
      <c r="D66" s="3" t="s">
        <v>43</v>
      </c>
      <c r="E66" s="3" t="s">
        <v>23</v>
      </c>
      <c r="F66" s="3" t="s">
        <v>26</v>
      </c>
      <c r="G66" s="109"/>
      <c r="H66" s="109"/>
      <c r="I66" s="109">
        <f>G66+H66</f>
        <v>0</v>
      </c>
      <c r="K66" s="86">
        <f>J66-G66</f>
        <v>0</v>
      </c>
    </row>
    <row r="67" spans="1:11" x14ac:dyDescent="0.2">
      <c r="A67" s="4" t="s">
        <v>46</v>
      </c>
      <c r="B67" s="3" t="s">
        <v>11</v>
      </c>
      <c r="C67" s="3" t="s">
        <v>13</v>
      </c>
      <c r="D67" s="3" t="s">
        <v>13</v>
      </c>
      <c r="E67" s="3"/>
      <c r="F67" s="3"/>
      <c r="G67" s="109">
        <f t="shared" ref="G67:I68" si="5">G68</f>
        <v>1782.0718000000002</v>
      </c>
      <c r="H67" s="109">
        <f t="shared" si="5"/>
        <v>0</v>
      </c>
      <c r="I67" s="109">
        <f t="shared" si="5"/>
        <v>1782.0718000000002</v>
      </c>
      <c r="K67" s="86"/>
    </row>
    <row r="68" spans="1:11" ht="38.25" x14ac:dyDescent="0.2">
      <c r="A68" s="5" t="s">
        <v>16</v>
      </c>
      <c r="B68" s="3" t="s">
        <v>11</v>
      </c>
      <c r="C68" s="3" t="s">
        <v>13</v>
      </c>
      <c r="D68" s="3" t="s">
        <v>13</v>
      </c>
      <c r="E68" s="3" t="s">
        <v>44</v>
      </c>
      <c r="F68" s="3"/>
      <c r="G68" s="109">
        <f t="shared" si="5"/>
        <v>1782.0718000000002</v>
      </c>
      <c r="H68" s="109">
        <f t="shared" si="5"/>
        <v>0</v>
      </c>
      <c r="I68" s="109">
        <f t="shared" si="5"/>
        <v>1782.0718000000002</v>
      </c>
      <c r="K68" s="86"/>
    </row>
    <row r="69" spans="1:11" ht="38.25" x14ac:dyDescent="0.2">
      <c r="A69" s="7" t="s">
        <v>18</v>
      </c>
      <c r="B69" s="3" t="s">
        <v>11</v>
      </c>
      <c r="C69" s="3" t="s">
        <v>13</v>
      </c>
      <c r="D69" s="3" t="s">
        <v>13</v>
      </c>
      <c r="E69" s="3" t="s">
        <v>45</v>
      </c>
      <c r="F69" s="3"/>
      <c r="G69" s="109">
        <f>G70+G72</f>
        <v>1782.0718000000002</v>
      </c>
      <c r="H69" s="109">
        <f>H70+H72</f>
        <v>0</v>
      </c>
      <c r="I69" s="109">
        <f>I70+I72</f>
        <v>1782.0718000000002</v>
      </c>
      <c r="K69" s="86"/>
    </row>
    <row r="70" spans="1:11" ht="63.75" x14ac:dyDescent="0.2">
      <c r="A70" s="7" t="s">
        <v>47</v>
      </c>
      <c r="B70" s="3" t="s">
        <v>11</v>
      </c>
      <c r="C70" s="3" t="s">
        <v>13</v>
      </c>
      <c r="D70" s="3" t="s">
        <v>13</v>
      </c>
      <c r="E70" s="3" t="s">
        <v>48</v>
      </c>
      <c r="F70" s="3"/>
      <c r="G70" s="109">
        <f>G71</f>
        <v>150</v>
      </c>
      <c r="H70" s="109">
        <f>H71</f>
        <v>0</v>
      </c>
      <c r="I70" s="109">
        <f>I71</f>
        <v>150</v>
      </c>
      <c r="K70" s="86"/>
    </row>
    <row r="71" spans="1:11" ht="25.5" x14ac:dyDescent="0.2">
      <c r="A71" s="4" t="s">
        <v>25</v>
      </c>
      <c r="B71" s="3" t="s">
        <v>11</v>
      </c>
      <c r="C71" s="3" t="s">
        <v>13</v>
      </c>
      <c r="D71" s="3" t="s">
        <v>13</v>
      </c>
      <c r="E71" s="3" t="s">
        <v>48</v>
      </c>
      <c r="F71" s="3" t="s">
        <v>26</v>
      </c>
      <c r="G71" s="109">
        <v>150</v>
      </c>
      <c r="H71" s="109"/>
      <c r="I71" s="109">
        <f>G71+H71</f>
        <v>150</v>
      </c>
      <c r="J71" s="56">
        <v>1470.95</v>
      </c>
      <c r="K71" s="86">
        <f>J71-G71</f>
        <v>1320.95</v>
      </c>
    </row>
    <row r="72" spans="1:11" ht="66.75" customHeight="1" x14ac:dyDescent="0.2">
      <c r="A72" s="12" t="s">
        <v>357</v>
      </c>
      <c r="B72" s="3" t="s">
        <v>11</v>
      </c>
      <c r="C72" s="3" t="s">
        <v>13</v>
      </c>
      <c r="D72" s="3" t="s">
        <v>13</v>
      </c>
      <c r="E72" s="3" t="s">
        <v>49</v>
      </c>
      <c r="F72" s="3"/>
      <c r="G72" s="109">
        <f>G74+G73</f>
        <v>1632.0718000000002</v>
      </c>
      <c r="H72" s="109">
        <f>H74+H73</f>
        <v>0</v>
      </c>
      <c r="I72" s="109">
        <f>I74+I73</f>
        <v>1632.0718000000002</v>
      </c>
      <c r="K72" s="86"/>
    </row>
    <row r="73" spans="1:11" ht="42.75" customHeight="1" x14ac:dyDescent="0.2">
      <c r="A73" s="12" t="s">
        <v>75</v>
      </c>
      <c r="B73" s="3" t="s">
        <v>11</v>
      </c>
      <c r="C73" s="3" t="s">
        <v>13</v>
      </c>
      <c r="D73" s="3" t="s">
        <v>13</v>
      </c>
      <c r="E73" s="3" t="s">
        <v>49</v>
      </c>
      <c r="F73" s="3" t="s">
        <v>76</v>
      </c>
      <c r="G73" s="109">
        <v>504.16180000000003</v>
      </c>
      <c r="H73" s="109"/>
      <c r="I73" s="109">
        <f>G73+H73</f>
        <v>504.16180000000003</v>
      </c>
      <c r="J73" s="56">
        <v>504.16180000000003</v>
      </c>
      <c r="K73" s="86">
        <f>J73-G73</f>
        <v>0</v>
      </c>
    </row>
    <row r="74" spans="1:11" ht="25.5" x14ac:dyDescent="0.2">
      <c r="A74" s="4" t="s">
        <v>25</v>
      </c>
      <c r="B74" s="3" t="s">
        <v>11</v>
      </c>
      <c r="C74" s="3" t="s">
        <v>13</v>
      </c>
      <c r="D74" s="3" t="s">
        <v>13</v>
      </c>
      <c r="E74" s="3" t="s">
        <v>49</v>
      </c>
      <c r="F74" s="3" t="s">
        <v>26</v>
      </c>
      <c r="G74" s="109">
        <v>1127.9100000000001</v>
      </c>
      <c r="H74" s="109"/>
      <c r="I74" s="109">
        <f>G74+H74</f>
        <v>1127.9100000000001</v>
      </c>
      <c r="J74" s="56">
        <v>1127.9100000000001</v>
      </c>
      <c r="K74" s="86">
        <f>J74-G74</f>
        <v>0</v>
      </c>
    </row>
    <row r="75" spans="1:11" x14ac:dyDescent="0.2">
      <c r="A75" s="4" t="s">
        <v>50</v>
      </c>
      <c r="B75" s="3" t="s">
        <v>11</v>
      </c>
      <c r="C75" s="3" t="s">
        <v>13</v>
      </c>
      <c r="D75" s="3" t="s">
        <v>51</v>
      </c>
      <c r="E75" s="3"/>
      <c r="F75" s="3"/>
      <c r="G75" s="109">
        <f>G76</f>
        <v>8610.2450000000008</v>
      </c>
      <c r="H75" s="109">
        <f>H76</f>
        <v>194.88400000000001</v>
      </c>
      <c r="I75" s="109">
        <f>I76</f>
        <v>8805.1290000000008</v>
      </c>
      <c r="K75" s="86"/>
    </row>
    <row r="76" spans="1:11" ht="38.25" x14ac:dyDescent="0.2">
      <c r="A76" s="5" t="s">
        <v>16</v>
      </c>
      <c r="B76" s="3" t="s">
        <v>11</v>
      </c>
      <c r="C76" s="3" t="s">
        <v>13</v>
      </c>
      <c r="D76" s="3" t="s">
        <v>51</v>
      </c>
      <c r="E76" s="3" t="s">
        <v>44</v>
      </c>
      <c r="F76" s="3"/>
      <c r="G76" s="109">
        <f>G77+G86</f>
        <v>8610.2450000000008</v>
      </c>
      <c r="H76" s="109">
        <f>H77+H86</f>
        <v>194.88400000000001</v>
      </c>
      <c r="I76" s="109">
        <f>I77+I86</f>
        <v>8805.1290000000008</v>
      </c>
      <c r="K76" s="86"/>
    </row>
    <row r="77" spans="1:11" ht="63.75" x14ac:dyDescent="0.2">
      <c r="A77" s="7" t="s">
        <v>52</v>
      </c>
      <c r="B77" s="3" t="s">
        <v>11</v>
      </c>
      <c r="C77" s="3" t="s">
        <v>13</v>
      </c>
      <c r="D77" s="3" t="s">
        <v>51</v>
      </c>
      <c r="E77" s="3" t="s">
        <v>53</v>
      </c>
      <c r="F77" s="3"/>
      <c r="G77" s="109">
        <f>SUM(G78:G84)</f>
        <v>1080.6600000000001</v>
      </c>
      <c r="H77" s="109">
        <f>SUM(H78:H84)</f>
        <v>0</v>
      </c>
      <c r="I77" s="109">
        <f>SUM(I78:I84)</f>
        <v>1080.6600000000001</v>
      </c>
      <c r="K77" s="86"/>
    </row>
    <row r="78" spans="1:11" x14ac:dyDescent="0.2">
      <c r="A78" s="13" t="s">
        <v>54</v>
      </c>
      <c r="B78" s="3" t="s">
        <v>11</v>
      </c>
      <c r="C78" s="3" t="s">
        <v>13</v>
      </c>
      <c r="D78" s="3" t="s">
        <v>51</v>
      </c>
      <c r="E78" s="3" t="s">
        <v>53</v>
      </c>
      <c r="F78" s="3" t="s">
        <v>55</v>
      </c>
      <c r="G78" s="109">
        <v>1080.6600000000001</v>
      </c>
      <c r="H78" s="109"/>
      <c r="I78" s="109">
        <f t="shared" ref="I78:I84" si="6">G78+H78</f>
        <v>1080.6600000000001</v>
      </c>
      <c r="J78" s="56">
        <v>1080.6600000000001</v>
      </c>
      <c r="K78" s="86">
        <f>J78-G78</f>
        <v>0</v>
      </c>
    </row>
    <row r="79" spans="1:11" ht="38.25" hidden="1" x14ac:dyDescent="0.2">
      <c r="A79" s="4" t="s">
        <v>56</v>
      </c>
      <c r="B79" s="3" t="s">
        <v>11</v>
      </c>
      <c r="C79" s="3" t="s">
        <v>13</v>
      </c>
      <c r="D79" s="3" t="s">
        <v>51</v>
      </c>
      <c r="E79" s="3" t="s">
        <v>53</v>
      </c>
      <c r="F79" s="3" t="s">
        <v>57</v>
      </c>
      <c r="G79" s="109"/>
      <c r="H79" s="109"/>
      <c r="I79" s="109">
        <f t="shared" si="6"/>
        <v>0</v>
      </c>
      <c r="K79" s="86">
        <f>J79-G79</f>
        <v>0</v>
      </c>
    </row>
    <row r="80" spans="1:11" ht="63.75" hidden="1" x14ac:dyDescent="0.2">
      <c r="A80" s="4" t="s">
        <v>58</v>
      </c>
      <c r="B80" s="3" t="s">
        <v>11</v>
      </c>
      <c r="C80" s="3" t="s">
        <v>13</v>
      </c>
      <c r="D80" s="3" t="s">
        <v>51</v>
      </c>
      <c r="E80" s="3" t="s">
        <v>53</v>
      </c>
      <c r="F80" s="3" t="s">
        <v>59</v>
      </c>
      <c r="G80" s="109"/>
      <c r="H80" s="109"/>
      <c r="I80" s="109">
        <f t="shared" si="6"/>
        <v>0</v>
      </c>
      <c r="K80" s="86">
        <f>J80-G80</f>
        <v>0</v>
      </c>
    </row>
    <row r="81" spans="1:11" ht="25.5" hidden="1" x14ac:dyDescent="0.2">
      <c r="A81" s="14" t="s">
        <v>60</v>
      </c>
      <c r="B81" s="3" t="s">
        <v>11</v>
      </c>
      <c r="C81" s="3" t="s">
        <v>13</v>
      </c>
      <c r="D81" s="3" t="s">
        <v>51</v>
      </c>
      <c r="E81" s="3" t="s">
        <v>53</v>
      </c>
      <c r="F81" s="3" t="s">
        <v>61</v>
      </c>
      <c r="G81" s="109"/>
      <c r="H81" s="109"/>
      <c r="I81" s="109">
        <f t="shared" si="6"/>
        <v>0</v>
      </c>
      <c r="K81" s="86">
        <f t="shared" ref="K81:K139" si="7">J81-G81</f>
        <v>0</v>
      </c>
    </row>
    <row r="82" spans="1:11" ht="38.25" hidden="1" x14ac:dyDescent="0.2">
      <c r="A82" s="4" t="s">
        <v>62</v>
      </c>
      <c r="B82" s="3" t="s">
        <v>11</v>
      </c>
      <c r="C82" s="3" t="s">
        <v>13</v>
      </c>
      <c r="D82" s="3" t="s">
        <v>51</v>
      </c>
      <c r="E82" s="3" t="s">
        <v>53</v>
      </c>
      <c r="F82" s="3" t="s">
        <v>63</v>
      </c>
      <c r="G82" s="109"/>
      <c r="H82" s="109"/>
      <c r="I82" s="109">
        <f t="shared" si="6"/>
        <v>0</v>
      </c>
      <c r="K82" s="86">
        <f t="shared" si="7"/>
        <v>0</v>
      </c>
    </row>
    <row r="83" spans="1:11" ht="38.25" hidden="1" x14ac:dyDescent="0.2">
      <c r="A83" s="10" t="s">
        <v>64</v>
      </c>
      <c r="B83" s="3" t="s">
        <v>11</v>
      </c>
      <c r="C83" s="3" t="s">
        <v>13</v>
      </c>
      <c r="D83" s="3" t="s">
        <v>51</v>
      </c>
      <c r="E83" s="3" t="s">
        <v>53</v>
      </c>
      <c r="F83" s="3" t="s">
        <v>65</v>
      </c>
      <c r="G83" s="109"/>
      <c r="H83" s="109"/>
      <c r="I83" s="109">
        <f t="shared" si="6"/>
        <v>0</v>
      </c>
      <c r="K83" s="86">
        <f t="shared" si="7"/>
        <v>0</v>
      </c>
    </row>
    <row r="84" spans="1:11" hidden="1" x14ac:dyDescent="0.2">
      <c r="A84" s="10" t="s">
        <v>66</v>
      </c>
      <c r="B84" s="3" t="s">
        <v>11</v>
      </c>
      <c r="C84" s="3" t="s">
        <v>13</v>
      </c>
      <c r="D84" s="3" t="s">
        <v>51</v>
      </c>
      <c r="E84" s="3" t="s">
        <v>53</v>
      </c>
      <c r="F84" s="3" t="s">
        <v>67</v>
      </c>
      <c r="G84" s="109"/>
      <c r="H84" s="109"/>
      <c r="I84" s="109">
        <f t="shared" si="6"/>
        <v>0</v>
      </c>
      <c r="K84" s="86">
        <f t="shared" si="7"/>
        <v>0</v>
      </c>
    </row>
    <row r="85" spans="1:11" ht="38.25" x14ac:dyDescent="0.2">
      <c r="A85" s="7" t="s">
        <v>18</v>
      </c>
      <c r="B85" s="3" t="s">
        <v>11</v>
      </c>
      <c r="C85" s="3" t="s">
        <v>13</v>
      </c>
      <c r="D85" s="3" t="s">
        <v>51</v>
      </c>
      <c r="E85" s="3" t="s">
        <v>19</v>
      </c>
      <c r="F85" s="3"/>
      <c r="G85" s="109">
        <f>G86</f>
        <v>7529.585</v>
      </c>
      <c r="H85" s="109">
        <f>H86</f>
        <v>194.88400000000001</v>
      </c>
      <c r="I85" s="109">
        <f>I86</f>
        <v>7724.4690000000001</v>
      </c>
      <c r="K85" s="86"/>
    </row>
    <row r="86" spans="1:11" ht="63.75" x14ac:dyDescent="0.2">
      <c r="A86" s="4" t="s">
        <v>68</v>
      </c>
      <c r="B86" s="3" t="s">
        <v>11</v>
      </c>
      <c r="C86" s="3" t="s">
        <v>13</v>
      </c>
      <c r="D86" s="3" t="s">
        <v>51</v>
      </c>
      <c r="E86" s="3" t="s">
        <v>69</v>
      </c>
      <c r="F86" s="3"/>
      <c r="G86" s="109">
        <f>SUM(G87:G93)</f>
        <v>7529.585</v>
      </c>
      <c r="H86" s="109">
        <f>SUM(H87:H93)</f>
        <v>194.88400000000001</v>
      </c>
      <c r="I86" s="109">
        <f>SUM(I87:I93)</f>
        <v>7724.4690000000001</v>
      </c>
      <c r="K86" s="86"/>
    </row>
    <row r="87" spans="1:11" x14ac:dyDescent="0.2">
      <c r="A87" s="13" t="s">
        <v>54</v>
      </c>
      <c r="B87" s="3" t="s">
        <v>11</v>
      </c>
      <c r="C87" s="3" t="s">
        <v>13</v>
      </c>
      <c r="D87" s="3" t="s">
        <v>51</v>
      </c>
      <c r="E87" s="3" t="s">
        <v>69</v>
      </c>
      <c r="F87" s="3" t="s">
        <v>55</v>
      </c>
      <c r="G87" s="109">
        <v>5468.4</v>
      </c>
      <c r="H87" s="109">
        <v>93.884</v>
      </c>
      <c r="I87" s="109">
        <f t="shared" ref="I87:I93" si="8">G87+H87</f>
        <v>5562.2839999999997</v>
      </c>
      <c r="J87" s="56">
        <v>5468.4</v>
      </c>
      <c r="K87" s="86">
        <f t="shared" si="7"/>
        <v>0</v>
      </c>
    </row>
    <row r="88" spans="1:11" ht="38.25" x14ac:dyDescent="0.2">
      <c r="A88" s="4" t="s">
        <v>56</v>
      </c>
      <c r="B88" s="3" t="s">
        <v>11</v>
      </c>
      <c r="C88" s="3" t="s">
        <v>13</v>
      </c>
      <c r="D88" s="3" t="s">
        <v>51</v>
      </c>
      <c r="E88" s="3" t="s">
        <v>69</v>
      </c>
      <c r="F88" s="3" t="s">
        <v>57</v>
      </c>
      <c r="G88" s="109">
        <v>25</v>
      </c>
      <c r="H88" s="109"/>
      <c r="I88" s="109">
        <f t="shared" si="8"/>
        <v>25</v>
      </c>
      <c r="J88" s="56">
        <v>25</v>
      </c>
      <c r="K88" s="86">
        <f t="shared" si="7"/>
        <v>0</v>
      </c>
    </row>
    <row r="89" spans="1:11" ht="63.75" hidden="1" x14ac:dyDescent="0.2">
      <c r="A89" s="4" t="s">
        <v>58</v>
      </c>
      <c r="B89" s="3" t="s">
        <v>11</v>
      </c>
      <c r="C89" s="3" t="s">
        <v>13</v>
      </c>
      <c r="D89" s="3" t="s">
        <v>51</v>
      </c>
      <c r="E89" s="3" t="s">
        <v>69</v>
      </c>
      <c r="F89" s="3" t="s">
        <v>59</v>
      </c>
      <c r="G89" s="109"/>
      <c r="H89" s="109"/>
      <c r="I89" s="109">
        <f t="shared" si="8"/>
        <v>0</v>
      </c>
      <c r="K89" s="86">
        <f t="shared" si="7"/>
        <v>0</v>
      </c>
    </row>
    <row r="90" spans="1:11" ht="25.5" x14ac:dyDescent="0.2">
      <c r="A90" s="14" t="s">
        <v>60</v>
      </c>
      <c r="B90" s="3" t="s">
        <v>11</v>
      </c>
      <c r="C90" s="3" t="s">
        <v>13</v>
      </c>
      <c r="D90" s="3" t="s">
        <v>51</v>
      </c>
      <c r="E90" s="3" t="s">
        <v>69</v>
      </c>
      <c r="F90" s="3" t="s">
        <v>61</v>
      </c>
      <c r="G90" s="109">
        <v>145</v>
      </c>
      <c r="H90" s="109">
        <f>15+4</f>
        <v>19</v>
      </c>
      <c r="I90" s="109">
        <f t="shared" si="8"/>
        <v>164</v>
      </c>
      <c r="J90" s="56">
        <v>145</v>
      </c>
      <c r="K90" s="86">
        <f t="shared" si="7"/>
        <v>0</v>
      </c>
    </row>
    <row r="91" spans="1:11" ht="38.25" x14ac:dyDescent="0.2">
      <c r="A91" s="4" t="s">
        <v>62</v>
      </c>
      <c r="B91" s="3" t="s">
        <v>11</v>
      </c>
      <c r="C91" s="3" t="s">
        <v>13</v>
      </c>
      <c r="D91" s="3" t="s">
        <v>51</v>
      </c>
      <c r="E91" s="3" t="s">
        <v>69</v>
      </c>
      <c r="F91" s="3" t="s">
        <v>63</v>
      </c>
      <c r="G91" s="109">
        <v>1879.29</v>
      </c>
      <c r="H91" s="109">
        <f>-15-3.75-4+81+20</f>
        <v>78.25</v>
      </c>
      <c r="I91" s="109">
        <f t="shared" si="8"/>
        <v>1957.54</v>
      </c>
      <c r="J91" s="56">
        <v>1567.0250000000001</v>
      </c>
      <c r="K91" s="86">
        <f t="shared" si="7"/>
        <v>-312.26499999999987</v>
      </c>
    </row>
    <row r="92" spans="1:11" ht="38.25" x14ac:dyDescent="0.2">
      <c r="A92" s="10" t="s">
        <v>64</v>
      </c>
      <c r="B92" s="3" t="s">
        <v>11</v>
      </c>
      <c r="C92" s="3" t="s">
        <v>13</v>
      </c>
      <c r="D92" s="3" t="s">
        <v>51</v>
      </c>
      <c r="E92" s="3" t="s">
        <v>69</v>
      </c>
      <c r="F92" s="3" t="s">
        <v>65</v>
      </c>
      <c r="G92" s="109">
        <v>1.55</v>
      </c>
      <c r="H92" s="109"/>
      <c r="I92" s="109">
        <f t="shared" si="8"/>
        <v>1.55</v>
      </c>
      <c r="J92" s="56">
        <v>1.55</v>
      </c>
      <c r="K92" s="86">
        <f t="shared" si="7"/>
        <v>0</v>
      </c>
    </row>
    <row r="93" spans="1:11" x14ac:dyDescent="0.2">
      <c r="A93" s="10" t="s">
        <v>66</v>
      </c>
      <c r="B93" s="3" t="s">
        <v>11</v>
      </c>
      <c r="C93" s="3" t="s">
        <v>13</v>
      </c>
      <c r="D93" s="3" t="s">
        <v>51</v>
      </c>
      <c r="E93" s="3" t="s">
        <v>69</v>
      </c>
      <c r="F93" s="3" t="s">
        <v>67</v>
      </c>
      <c r="G93" s="109">
        <v>10.345000000000001</v>
      </c>
      <c r="H93" s="109">
        <f>3.75</f>
        <v>3.75</v>
      </c>
      <c r="I93" s="109">
        <f t="shared" si="8"/>
        <v>14.095000000000001</v>
      </c>
      <c r="J93" s="56">
        <v>10.345000000000001</v>
      </c>
      <c r="K93" s="86">
        <f t="shared" si="7"/>
        <v>0</v>
      </c>
    </row>
    <row r="94" spans="1:11" x14ac:dyDescent="0.2">
      <c r="A94" s="4" t="s">
        <v>70</v>
      </c>
      <c r="B94" s="3" t="s">
        <v>11</v>
      </c>
      <c r="C94" s="3" t="s">
        <v>71</v>
      </c>
      <c r="D94" s="3"/>
      <c r="E94" s="3"/>
      <c r="F94" s="3"/>
      <c r="G94" s="109">
        <f t="shared" ref="G94:I95" si="9">G95</f>
        <v>2005.4</v>
      </c>
      <c r="H94" s="109">
        <f t="shared" si="9"/>
        <v>0</v>
      </c>
      <c r="I94" s="109">
        <f t="shared" si="9"/>
        <v>2005.4</v>
      </c>
      <c r="K94" s="86"/>
    </row>
    <row r="95" spans="1:11" x14ac:dyDescent="0.2">
      <c r="A95" s="4" t="s">
        <v>72</v>
      </c>
      <c r="B95" s="3" t="s">
        <v>11</v>
      </c>
      <c r="C95" s="3" t="s">
        <v>71</v>
      </c>
      <c r="D95" s="3" t="s">
        <v>73</v>
      </c>
      <c r="E95" s="3"/>
      <c r="F95" s="3"/>
      <c r="G95" s="109">
        <f t="shared" si="9"/>
        <v>2005.4</v>
      </c>
      <c r="H95" s="109">
        <f t="shared" si="9"/>
        <v>0</v>
      </c>
      <c r="I95" s="109">
        <f t="shared" si="9"/>
        <v>2005.4</v>
      </c>
      <c r="K95" s="86"/>
    </row>
    <row r="96" spans="1:11" ht="38.25" x14ac:dyDescent="0.2">
      <c r="A96" s="5" t="s">
        <v>16</v>
      </c>
      <c r="B96" s="3" t="s">
        <v>11</v>
      </c>
      <c r="C96" s="3" t="s">
        <v>71</v>
      </c>
      <c r="D96" s="3" t="s">
        <v>73</v>
      </c>
      <c r="E96" s="3" t="s">
        <v>44</v>
      </c>
      <c r="F96" s="3"/>
      <c r="G96" s="109">
        <f>G97</f>
        <v>2005.4</v>
      </c>
      <c r="H96" s="109">
        <f t="shared" ref="H96:I98" si="10">H97</f>
        <v>0</v>
      </c>
      <c r="I96" s="109">
        <f t="shared" si="10"/>
        <v>2005.4</v>
      </c>
      <c r="K96" s="86"/>
    </row>
    <row r="97" spans="1:11" ht="38.25" x14ac:dyDescent="0.2">
      <c r="A97" s="7" t="s">
        <v>18</v>
      </c>
      <c r="B97" s="3" t="s">
        <v>11</v>
      </c>
      <c r="C97" s="3" t="s">
        <v>71</v>
      </c>
      <c r="D97" s="3" t="s">
        <v>73</v>
      </c>
      <c r="E97" s="3" t="s">
        <v>45</v>
      </c>
      <c r="F97" s="3"/>
      <c r="G97" s="109">
        <f>G98</f>
        <v>2005.4</v>
      </c>
      <c r="H97" s="109">
        <f t="shared" si="10"/>
        <v>0</v>
      </c>
      <c r="I97" s="109">
        <f t="shared" si="10"/>
        <v>2005.4</v>
      </c>
      <c r="K97" s="86"/>
    </row>
    <row r="98" spans="1:11" ht="102" x14ac:dyDescent="0.2">
      <c r="A98" s="5" t="s">
        <v>74</v>
      </c>
      <c r="B98" s="3" t="s">
        <v>11</v>
      </c>
      <c r="C98" s="3" t="s">
        <v>71</v>
      </c>
      <c r="D98" s="3" t="s">
        <v>73</v>
      </c>
      <c r="E98" s="3" t="s">
        <v>358</v>
      </c>
      <c r="F98" s="3"/>
      <c r="G98" s="109">
        <f>G99</f>
        <v>2005.4</v>
      </c>
      <c r="H98" s="109">
        <f t="shared" si="10"/>
        <v>0</v>
      </c>
      <c r="I98" s="109">
        <f t="shared" si="10"/>
        <v>2005.4</v>
      </c>
      <c r="K98" s="86"/>
    </row>
    <row r="99" spans="1:11" ht="38.25" x14ac:dyDescent="0.2">
      <c r="A99" s="4" t="s">
        <v>75</v>
      </c>
      <c r="B99" s="3" t="s">
        <v>11</v>
      </c>
      <c r="C99" s="3" t="s">
        <v>71</v>
      </c>
      <c r="D99" s="3" t="s">
        <v>73</v>
      </c>
      <c r="E99" s="3" t="s">
        <v>358</v>
      </c>
      <c r="F99" s="3" t="s">
        <v>76</v>
      </c>
      <c r="G99" s="109">
        <v>2005.4</v>
      </c>
      <c r="H99" s="109"/>
      <c r="I99" s="109">
        <f>G99+H99</f>
        <v>2005.4</v>
      </c>
      <c r="J99" s="56">
        <v>2005.4</v>
      </c>
      <c r="K99" s="86">
        <f t="shared" si="7"/>
        <v>0</v>
      </c>
    </row>
    <row r="100" spans="1:11" ht="25.5" x14ac:dyDescent="0.2">
      <c r="A100" s="1" t="s">
        <v>77</v>
      </c>
      <c r="B100" s="2" t="s">
        <v>78</v>
      </c>
      <c r="C100" s="2"/>
      <c r="D100" s="2"/>
      <c r="E100" s="2"/>
      <c r="F100" s="2"/>
      <c r="G100" s="108">
        <f>G101+G134+G140</f>
        <v>37491.776879999998</v>
      </c>
      <c r="H100" s="108">
        <f>H101+H134+H140</f>
        <v>2479.2449999999999</v>
      </c>
      <c r="I100" s="108">
        <f>I101+I134+I140</f>
        <v>39971.02188</v>
      </c>
      <c r="K100" s="86"/>
    </row>
    <row r="101" spans="1:11" x14ac:dyDescent="0.2">
      <c r="A101" s="4" t="s">
        <v>79</v>
      </c>
      <c r="B101" s="3" t="s">
        <v>78</v>
      </c>
      <c r="C101" s="3" t="s">
        <v>15</v>
      </c>
      <c r="D101" s="3"/>
      <c r="E101" s="3"/>
      <c r="F101" s="3"/>
      <c r="G101" s="109">
        <f>G102+G107+G123+G129</f>
        <v>5682.76</v>
      </c>
      <c r="H101" s="109">
        <f>H102+H107+H123+H129</f>
        <v>-94.38600000000001</v>
      </c>
      <c r="I101" s="109">
        <f>I102+I107+I123+I129</f>
        <v>5588.3739999999998</v>
      </c>
      <c r="J101" s="86"/>
      <c r="K101" s="86"/>
    </row>
    <row r="102" spans="1:11" ht="51" x14ac:dyDescent="0.2">
      <c r="A102" s="15" t="s">
        <v>80</v>
      </c>
      <c r="B102" s="3" t="s">
        <v>78</v>
      </c>
      <c r="C102" s="3" t="s">
        <v>15</v>
      </c>
      <c r="D102" s="3" t="s">
        <v>73</v>
      </c>
      <c r="E102" s="3"/>
      <c r="F102" s="3"/>
      <c r="G102" s="109">
        <f t="shared" ref="G102:I103" si="11">G103</f>
        <v>1696.7</v>
      </c>
      <c r="H102" s="109">
        <f t="shared" si="11"/>
        <v>-76</v>
      </c>
      <c r="I102" s="109">
        <f t="shared" si="11"/>
        <v>1620.7</v>
      </c>
      <c r="K102" s="86"/>
    </row>
    <row r="103" spans="1:11" ht="51" x14ac:dyDescent="0.2">
      <c r="A103" s="5" t="s">
        <v>81</v>
      </c>
      <c r="B103" s="3" t="s">
        <v>78</v>
      </c>
      <c r="C103" s="3" t="s">
        <v>15</v>
      </c>
      <c r="D103" s="3" t="s">
        <v>73</v>
      </c>
      <c r="E103" s="3" t="s">
        <v>82</v>
      </c>
      <c r="F103" s="3"/>
      <c r="G103" s="109">
        <f t="shared" si="11"/>
        <v>1696.7</v>
      </c>
      <c r="H103" s="109">
        <f t="shared" si="11"/>
        <v>-76</v>
      </c>
      <c r="I103" s="109">
        <f t="shared" si="11"/>
        <v>1620.7</v>
      </c>
      <c r="K103" s="86"/>
    </row>
    <row r="104" spans="1:11" ht="38.25" x14ac:dyDescent="0.2">
      <c r="A104" s="7" t="s">
        <v>83</v>
      </c>
      <c r="B104" s="3" t="s">
        <v>78</v>
      </c>
      <c r="C104" s="3" t="s">
        <v>15</v>
      </c>
      <c r="D104" s="3" t="s">
        <v>73</v>
      </c>
      <c r="E104" s="3" t="s">
        <v>84</v>
      </c>
      <c r="F104" s="3"/>
      <c r="G104" s="109">
        <f>G105+G106</f>
        <v>1696.7</v>
      </c>
      <c r="H104" s="109">
        <f>H105+H106</f>
        <v>-76</v>
      </c>
      <c r="I104" s="109">
        <f>I105+I106</f>
        <v>1620.7</v>
      </c>
      <c r="K104" s="86"/>
    </row>
    <row r="105" spans="1:11" hidden="1" x14ac:dyDescent="0.2">
      <c r="A105" s="13" t="s">
        <v>54</v>
      </c>
      <c r="B105" s="3" t="s">
        <v>78</v>
      </c>
      <c r="C105" s="3" t="s">
        <v>15</v>
      </c>
      <c r="D105" s="3" t="s">
        <v>73</v>
      </c>
      <c r="E105" s="3" t="s">
        <v>359</v>
      </c>
      <c r="F105" s="3" t="s">
        <v>55</v>
      </c>
      <c r="G105" s="109">
        <v>0</v>
      </c>
      <c r="H105" s="109"/>
      <c r="I105" s="109">
        <f>G105+H105</f>
        <v>0</v>
      </c>
      <c r="K105" s="86">
        <f t="shared" si="7"/>
        <v>0</v>
      </c>
    </row>
    <row r="106" spans="1:11" x14ac:dyDescent="0.2">
      <c r="A106" s="13" t="s">
        <v>54</v>
      </c>
      <c r="B106" s="3" t="s">
        <v>78</v>
      </c>
      <c r="C106" s="3" t="s">
        <v>15</v>
      </c>
      <c r="D106" s="3" t="s">
        <v>73</v>
      </c>
      <c r="E106" s="3" t="s">
        <v>84</v>
      </c>
      <c r="F106" s="3" t="s">
        <v>55</v>
      </c>
      <c r="G106" s="109">
        <v>1696.7</v>
      </c>
      <c r="H106" s="109">
        <v>-76</v>
      </c>
      <c r="I106" s="109">
        <f>G106+H106</f>
        <v>1620.7</v>
      </c>
      <c r="J106" s="56">
        <v>1696.7</v>
      </c>
      <c r="K106" s="86">
        <f t="shared" si="7"/>
        <v>0</v>
      </c>
    </row>
    <row r="107" spans="1:11" ht="38.25" x14ac:dyDescent="0.2">
      <c r="A107" s="16" t="s">
        <v>85</v>
      </c>
      <c r="B107" s="3" t="s">
        <v>78</v>
      </c>
      <c r="C107" s="3" t="s">
        <v>15</v>
      </c>
      <c r="D107" s="3" t="s">
        <v>86</v>
      </c>
      <c r="E107" s="3"/>
      <c r="F107" s="3"/>
      <c r="G107" s="109">
        <f>G108+G118</f>
        <v>3778.56</v>
      </c>
      <c r="H107" s="109">
        <f>H108+H118</f>
        <v>0</v>
      </c>
      <c r="I107" s="109">
        <f>I108+I118</f>
        <v>3778.56</v>
      </c>
      <c r="K107" s="86"/>
    </row>
    <row r="108" spans="1:11" ht="51" x14ac:dyDescent="0.2">
      <c r="A108" s="5" t="s">
        <v>81</v>
      </c>
      <c r="B108" s="3" t="s">
        <v>78</v>
      </c>
      <c r="C108" s="3" t="s">
        <v>15</v>
      </c>
      <c r="D108" s="3" t="s">
        <v>86</v>
      </c>
      <c r="E108" s="3" t="s">
        <v>82</v>
      </c>
      <c r="F108" s="3"/>
      <c r="G108" s="109">
        <f>G109</f>
        <v>3360.56</v>
      </c>
      <c r="H108" s="109">
        <f>H109</f>
        <v>0</v>
      </c>
      <c r="I108" s="109">
        <f>I109</f>
        <v>3360.56</v>
      </c>
      <c r="K108" s="86"/>
    </row>
    <row r="109" spans="1:11" ht="38.25" x14ac:dyDescent="0.2">
      <c r="A109" s="7" t="s">
        <v>83</v>
      </c>
      <c r="B109" s="3" t="s">
        <v>78</v>
      </c>
      <c r="C109" s="3" t="s">
        <v>15</v>
      </c>
      <c r="D109" s="3" t="s">
        <v>86</v>
      </c>
      <c r="E109" s="3" t="s">
        <v>84</v>
      </c>
      <c r="F109" s="3"/>
      <c r="G109" s="109">
        <f>SUM(G110:G117)</f>
        <v>3360.56</v>
      </c>
      <c r="H109" s="109">
        <f>SUM(H110:H117)</f>
        <v>0</v>
      </c>
      <c r="I109" s="109">
        <f>SUM(I110:I117)</f>
        <v>3360.56</v>
      </c>
      <c r="K109" s="86"/>
    </row>
    <row r="110" spans="1:11" hidden="1" x14ac:dyDescent="0.2">
      <c r="A110" s="13" t="s">
        <v>54</v>
      </c>
      <c r="B110" s="3" t="s">
        <v>78</v>
      </c>
      <c r="C110" s="3" t="s">
        <v>15</v>
      </c>
      <c r="D110" s="3" t="s">
        <v>86</v>
      </c>
      <c r="E110" s="3" t="s">
        <v>359</v>
      </c>
      <c r="F110" s="3" t="s">
        <v>55</v>
      </c>
      <c r="G110" s="109">
        <v>0</v>
      </c>
      <c r="H110" s="109"/>
      <c r="I110" s="109">
        <f t="shared" ref="I110:I116" si="12">G110+H110</f>
        <v>0</v>
      </c>
      <c r="K110" s="86">
        <f t="shared" si="7"/>
        <v>0</v>
      </c>
    </row>
    <row r="111" spans="1:11" ht="38.25" hidden="1" x14ac:dyDescent="0.2">
      <c r="A111" s="4" t="s">
        <v>56</v>
      </c>
      <c r="B111" s="3" t="s">
        <v>78</v>
      </c>
      <c r="C111" s="3" t="s">
        <v>15</v>
      </c>
      <c r="D111" s="3" t="s">
        <v>86</v>
      </c>
      <c r="E111" s="3" t="s">
        <v>359</v>
      </c>
      <c r="F111" s="3" t="s">
        <v>57</v>
      </c>
      <c r="G111" s="109">
        <v>0</v>
      </c>
      <c r="H111" s="109"/>
      <c r="I111" s="109">
        <f t="shared" si="12"/>
        <v>0</v>
      </c>
      <c r="K111" s="86">
        <f t="shared" si="7"/>
        <v>0</v>
      </c>
    </row>
    <row r="112" spans="1:11" x14ac:dyDescent="0.2">
      <c r="A112" s="13" t="s">
        <v>54</v>
      </c>
      <c r="B112" s="3" t="s">
        <v>78</v>
      </c>
      <c r="C112" s="3" t="s">
        <v>15</v>
      </c>
      <c r="D112" s="3" t="s">
        <v>86</v>
      </c>
      <c r="E112" s="3" t="s">
        <v>84</v>
      </c>
      <c r="F112" s="3" t="s">
        <v>55</v>
      </c>
      <c r="G112" s="109">
        <v>2747.51</v>
      </c>
      <c r="H112" s="109"/>
      <c r="I112" s="109">
        <f>G112+H112</f>
        <v>2747.51</v>
      </c>
      <c r="J112" s="56">
        <v>2747.51</v>
      </c>
      <c r="K112" s="86">
        <f t="shared" si="7"/>
        <v>0</v>
      </c>
    </row>
    <row r="113" spans="1:11" ht="38.25" x14ac:dyDescent="0.2">
      <c r="A113" s="4" t="s">
        <v>56</v>
      </c>
      <c r="B113" s="3" t="s">
        <v>78</v>
      </c>
      <c r="C113" s="3" t="s">
        <v>15</v>
      </c>
      <c r="D113" s="3" t="s">
        <v>86</v>
      </c>
      <c r="E113" s="3" t="s">
        <v>84</v>
      </c>
      <c r="F113" s="3" t="s">
        <v>57</v>
      </c>
      <c r="G113" s="109">
        <v>16</v>
      </c>
      <c r="H113" s="109"/>
      <c r="I113" s="109">
        <f>G113+H113</f>
        <v>16</v>
      </c>
      <c r="J113" s="56">
        <v>16</v>
      </c>
      <c r="K113" s="86">
        <f t="shared" si="7"/>
        <v>0</v>
      </c>
    </row>
    <row r="114" spans="1:11" ht="25.5" x14ac:dyDescent="0.2">
      <c r="A114" s="14" t="s">
        <v>60</v>
      </c>
      <c r="B114" s="3" t="s">
        <v>78</v>
      </c>
      <c r="C114" s="3" t="s">
        <v>15</v>
      </c>
      <c r="D114" s="3" t="s">
        <v>86</v>
      </c>
      <c r="E114" s="3" t="s">
        <v>84</v>
      </c>
      <c r="F114" s="3" t="s">
        <v>61</v>
      </c>
      <c r="G114" s="109">
        <v>156.49</v>
      </c>
      <c r="H114" s="109"/>
      <c r="I114" s="109">
        <f t="shared" si="12"/>
        <v>156.49</v>
      </c>
      <c r="J114" s="56">
        <v>156.49</v>
      </c>
      <c r="K114" s="86">
        <f t="shared" si="7"/>
        <v>0</v>
      </c>
    </row>
    <row r="115" spans="1:11" ht="38.25" x14ac:dyDescent="0.2">
      <c r="A115" s="4" t="s">
        <v>62</v>
      </c>
      <c r="B115" s="3" t="s">
        <v>78</v>
      </c>
      <c r="C115" s="3" t="s">
        <v>15</v>
      </c>
      <c r="D115" s="3" t="s">
        <v>86</v>
      </c>
      <c r="E115" s="3" t="s">
        <v>84</v>
      </c>
      <c r="F115" s="3" t="s">
        <v>63</v>
      </c>
      <c r="G115" s="109">
        <v>425.42</v>
      </c>
      <c r="H115" s="109"/>
      <c r="I115" s="109">
        <f t="shared" si="12"/>
        <v>425.42</v>
      </c>
      <c r="J115" s="56">
        <v>425.42</v>
      </c>
      <c r="K115" s="86">
        <f t="shared" si="7"/>
        <v>0</v>
      </c>
    </row>
    <row r="116" spans="1:11" ht="38.25" x14ac:dyDescent="0.2">
      <c r="A116" s="10" t="s">
        <v>64</v>
      </c>
      <c r="B116" s="3" t="s">
        <v>78</v>
      </c>
      <c r="C116" s="3" t="s">
        <v>15</v>
      </c>
      <c r="D116" s="3" t="s">
        <v>86</v>
      </c>
      <c r="E116" s="3" t="s">
        <v>84</v>
      </c>
      <c r="F116" s="3" t="s">
        <v>65</v>
      </c>
      <c r="G116" s="109">
        <v>10</v>
      </c>
      <c r="H116" s="109"/>
      <c r="I116" s="109">
        <f t="shared" si="12"/>
        <v>10</v>
      </c>
      <c r="J116" s="56">
        <v>10</v>
      </c>
      <c r="K116" s="86">
        <f t="shared" si="7"/>
        <v>0</v>
      </c>
    </row>
    <row r="117" spans="1:11" x14ac:dyDescent="0.2">
      <c r="A117" s="10" t="s">
        <v>66</v>
      </c>
      <c r="B117" s="3" t="s">
        <v>78</v>
      </c>
      <c r="C117" s="3" t="s">
        <v>15</v>
      </c>
      <c r="D117" s="3" t="s">
        <v>86</v>
      </c>
      <c r="E117" s="3" t="s">
        <v>84</v>
      </c>
      <c r="F117" s="3" t="s">
        <v>67</v>
      </c>
      <c r="G117" s="109">
        <v>5.14</v>
      </c>
      <c r="H117" s="109"/>
      <c r="I117" s="109">
        <f>G117+H117</f>
        <v>5.14</v>
      </c>
      <c r="J117" s="56">
        <v>5.14</v>
      </c>
      <c r="K117" s="86">
        <f t="shared" si="7"/>
        <v>0</v>
      </c>
    </row>
    <row r="118" spans="1:11" ht="51" x14ac:dyDescent="0.2">
      <c r="A118" s="5" t="s">
        <v>81</v>
      </c>
      <c r="B118" s="3" t="s">
        <v>78</v>
      </c>
      <c r="C118" s="3" t="s">
        <v>15</v>
      </c>
      <c r="D118" s="3" t="s">
        <v>86</v>
      </c>
      <c r="E118" s="3" t="s">
        <v>82</v>
      </c>
      <c r="F118" s="3"/>
      <c r="G118" s="109">
        <f t="shared" ref="G118:I119" si="13">G119</f>
        <v>418</v>
      </c>
      <c r="H118" s="109">
        <f t="shared" si="13"/>
        <v>0</v>
      </c>
      <c r="I118" s="109">
        <f t="shared" si="13"/>
        <v>418</v>
      </c>
      <c r="K118" s="86"/>
    </row>
    <row r="119" spans="1:11" ht="42.75" customHeight="1" x14ac:dyDescent="0.2">
      <c r="A119" s="7" t="s">
        <v>104</v>
      </c>
      <c r="B119" s="3" t="s">
        <v>78</v>
      </c>
      <c r="C119" s="3" t="s">
        <v>15</v>
      </c>
      <c r="D119" s="3" t="s">
        <v>86</v>
      </c>
      <c r="E119" s="3" t="s">
        <v>105</v>
      </c>
      <c r="F119" s="3"/>
      <c r="G119" s="109">
        <f t="shared" si="13"/>
        <v>418</v>
      </c>
      <c r="H119" s="109">
        <f t="shared" si="13"/>
        <v>0</v>
      </c>
      <c r="I119" s="109">
        <f t="shared" si="13"/>
        <v>418</v>
      </c>
      <c r="K119" s="86"/>
    </row>
    <row r="120" spans="1:11" ht="51" x14ac:dyDescent="0.2">
      <c r="A120" s="70" t="s">
        <v>360</v>
      </c>
      <c r="B120" s="3" t="s">
        <v>78</v>
      </c>
      <c r="C120" s="3" t="s">
        <v>15</v>
      </c>
      <c r="D120" s="3" t="s">
        <v>86</v>
      </c>
      <c r="E120" s="3" t="s">
        <v>361</v>
      </c>
      <c r="F120" s="3"/>
      <c r="G120" s="109">
        <f>G121+G122</f>
        <v>418</v>
      </c>
      <c r="H120" s="109">
        <f>H121+H122</f>
        <v>0</v>
      </c>
      <c r="I120" s="109">
        <f>I121+I122</f>
        <v>418</v>
      </c>
      <c r="K120" s="86"/>
    </row>
    <row r="121" spans="1:11" ht="25.5" x14ac:dyDescent="0.2">
      <c r="A121" s="14" t="s">
        <v>60</v>
      </c>
      <c r="B121" s="3" t="s">
        <v>78</v>
      </c>
      <c r="C121" s="3" t="s">
        <v>15</v>
      </c>
      <c r="D121" s="3" t="s">
        <v>86</v>
      </c>
      <c r="E121" s="3" t="s">
        <v>361</v>
      </c>
      <c r="F121" s="3" t="s">
        <v>61</v>
      </c>
      <c r="G121" s="109">
        <v>418</v>
      </c>
      <c r="H121" s="109"/>
      <c r="I121" s="109">
        <f>G121+H121</f>
        <v>418</v>
      </c>
      <c r="J121" s="56">
        <v>418</v>
      </c>
      <c r="K121" s="86">
        <f t="shared" si="7"/>
        <v>0</v>
      </c>
    </row>
    <row r="122" spans="1:11" ht="38.25" hidden="1" x14ac:dyDescent="0.2">
      <c r="A122" s="4" t="s">
        <v>62</v>
      </c>
      <c r="B122" s="3" t="s">
        <v>78</v>
      </c>
      <c r="C122" s="3" t="s">
        <v>15</v>
      </c>
      <c r="D122" s="3" t="s">
        <v>86</v>
      </c>
      <c r="E122" s="3" t="s">
        <v>362</v>
      </c>
      <c r="F122" s="3" t="s">
        <v>63</v>
      </c>
      <c r="G122" s="109"/>
      <c r="H122" s="109"/>
      <c r="I122" s="109">
        <f>G122+H122</f>
        <v>0</v>
      </c>
      <c r="K122" s="86">
        <f t="shared" si="7"/>
        <v>0</v>
      </c>
    </row>
    <row r="123" spans="1:11" x14ac:dyDescent="0.2">
      <c r="A123" s="16" t="s">
        <v>87</v>
      </c>
      <c r="B123" s="3" t="s">
        <v>78</v>
      </c>
      <c r="C123" s="3" t="s">
        <v>15</v>
      </c>
      <c r="D123" s="3" t="s">
        <v>88</v>
      </c>
      <c r="E123" s="3"/>
      <c r="F123" s="3"/>
      <c r="G123" s="109">
        <f>G124</f>
        <v>207.5</v>
      </c>
      <c r="H123" s="109">
        <f t="shared" ref="H123:I127" si="14">H124</f>
        <v>-18.38600000000001</v>
      </c>
      <c r="I123" s="109">
        <f t="shared" si="14"/>
        <v>189.11399999999998</v>
      </c>
      <c r="K123" s="86"/>
    </row>
    <row r="124" spans="1:11" x14ac:dyDescent="0.2">
      <c r="A124" s="12" t="s">
        <v>89</v>
      </c>
      <c r="B124" s="3" t="s">
        <v>78</v>
      </c>
      <c r="C124" s="3" t="s">
        <v>15</v>
      </c>
      <c r="D124" s="3" t="s">
        <v>88</v>
      </c>
      <c r="E124" s="3" t="s">
        <v>90</v>
      </c>
      <c r="F124" s="3"/>
      <c r="G124" s="109">
        <f>G127+G125</f>
        <v>207.5</v>
      </c>
      <c r="H124" s="109">
        <f>H127+H125</f>
        <v>-18.38600000000001</v>
      </c>
      <c r="I124" s="109">
        <f>I127+I125</f>
        <v>189.11399999999998</v>
      </c>
      <c r="K124" s="86"/>
    </row>
    <row r="125" spans="1:11" ht="38.25" x14ac:dyDescent="0.2">
      <c r="A125" s="68" t="s">
        <v>464</v>
      </c>
      <c r="B125" s="3" t="s">
        <v>78</v>
      </c>
      <c r="C125" s="3" t="s">
        <v>15</v>
      </c>
      <c r="D125" s="3" t="s">
        <v>88</v>
      </c>
      <c r="E125" s="12" t="s">
        <v>463</v>
      </c>
      <c r="F125" s="3"/>
      <c r="G125" s="109">
        <f>G126</f>
        <v>80</v>
      </c>
      <c r="H125" s="109">
        <f t="shared" si="14"/>
        <v>109.11399999999999</v>
      </c>
      <c r="I125" s="109">
        <f t="shared" si="14"/>
        <v>189.11399999999998</v>
      </c>
      <c r="K125" s="86"/>
    </row>
    <row r="126" spans="1:11" x14ac:dyDescent="0.2">
      <c r="A126" s="16" t="s">
        <v>92</v>
      </c>
      <c r="B126" s="3" t="s">
        <v>78</v>
      </c>
      <c r="C126" s="3" t="s">
        <v>15</v>
      </c>
      <c r="D126" s="3" t="s">
        <v>88</v>
      </c>
      <c r="E126" s="12" t="s">
        <v>463</v>
      </c>
      <c r="F126" s="3" t="s">
        <v>93</v>
      </c>
      <c r="G126" s="109">
        <v>80</v>
      </c>
      <c r="H126" s="109">
        <f>-26.459-21.4-15-17.121+79.98+142.075-32.961</f>
        <v>109.11399999999999</v>
      </c>
      <c r="I126" s="109">
        <f>G126+H126</f>
        <v>189.11399999999998</v>
      </c>
      <c r="J126" s="56">
        <v>2794.107</v>
      </c>
      <c r="K126" s="86">
        <f>J126-G126</f>
        <v>2714.107</v>
      </c>
    </row>
    <row r="127" spans="1:11" x14ac:dyDescent="0.2">
      <c r="A127" s="12" t="s">
        <v>91</v>
      </c>
      <c r="B127" s="3" t="s">
        <v>78</v>
      </c>
      <c r="C127" s="3" t="s">
        <v>15</v>
      </c>
      <c r="D127" s="3" t="s">
        <v>88</v>
      </c>
      <c r="E127" s="12" t="s">
        <v>391</v>
      </c>
      <c r="F127" s="3"/>
      <c r="G127" s="109">
        <f>G128</f>
        <v>127.5</v>
      </c>
      <c r="H127" s="109">
        <f t="shared" si="14"/>
        <v>-127.5</v>
      </c>
      <c r="I127" s="109">
        <f t="shared" si="14"/>
        <v>0</v>
      </c>
      <c r="K127" s="86"/>
    </row>
    <row r="128" spans="1:11" x14ac:dyDescent="0.2">
      <c r="A128" s="16" t="s">
        <v>92</v>
      </c>
      <c r="B128" s="3" t="s">
        <v>78</v>
      </c>
      <c r="C128" s="3" t="s">
        <v>15</v>
      </c>
      <c r="D128" s="3" t="s">
        <v>88</v>
      </c>
      <c r="E128" s="12" t="s">
        <v>391</v>
      </c>
      <c r="F128" s="3" t="s">
        <v>93</v>
      </c>
      <c r="G128" s="109">
        <v>127.5</v>
      </c>
      <c r="H128" s="109">
        <f>-10-15-10-10+10-18-35-15-9.5-15</f>
        <v>-127.5</v>
      </c>
      <c r="I128" s="109">
        <f>G128+H128</f>
        <v>0</v>
      </c>
      <c r="J128" s="56">
        <v>2794.107</v>
      </c>
      <c r="K128" s="86">
        <f t="shared" si="7"/>
        <v>2666.607</v>
      </c>
    </row>
    <row r="129" spans="1:11" hidden="1" x14ac:dyDescent="0.2">
      <c r="A129" s="16" t="s">
        <v>94</v>
      </c>
      <c r="B129" s="3" t="s">
        <v>78</v>
      </c>
      <c r="C129" s="3" t="s">
        <v>15</v>
      </c>
      <c r="D129" s="3" t="s">
        <v>95</v>
      </c>
      <c r="E129" s="12"/>
      <c r="F129" s="3"/>
      <c r="G129" s="109">
        <f>G130</f>
        <v>0</v>
      </c>
      <c r="H129" s="109">
        <f t="shared" ref="H129:I131" si="15">H130</f>
        <v>0</v>
      </c>
      <c r="I129" s="109">
        <f t="shared" si="15"/>
        <v>0</v>
      </c>
      <c r="K129" s="86">
        <f t="shared" si="7"/>
        <v>0</v>
      </c>
    </row>
    <row r="130" spans="1:11" ht="51" hidden="1" x14ac:dyDescent="0.2">
      <c r="A130" s="5" t="s">
        <v>81</v>
      </c>
      <c r="B130" s="3" t="s">
        <v>78</v>
      </c>
      <c r="C130" s="3" t="s">
        <v>15</v>
      </c>
      <c r="D130" s="3" t="s">
        <v>95</v>
      </c>
      <c r="E130" s="3" t="s">
        <v>82</v>
      </c>
      <c r="F130" s="3"/>
      <c r="G130" s="109">
        <f>G131</f>
        <v>0</v>
      </c>
      <c r="H130" s="109">
        <f t="shared" si="15"/>
        <v>0</v>
      </c>
      <c r="I130" s="109">
        <f t="shared" si="15"/>
        <v>0</v>
      </c>
      <c r="K130" s="86">
        <f t="shared" si="7"/>
        <v>0</v>
      </c>
    </row>
    <row r="131" spans="1:11" ht="51" hidden="1" x14ac:dyDescent="0.2">
      <c r="A131" s="7" t="s">
        <v>104</v>
      </c>
      <c r="B131" s="3" t="s">
        <v>78</v>
      </c>
      <c r="C131" s="3" t="s">
        <v>15</v>
      </c>
      <c r="D131" s="3" t="s">
        <v>95</v>
      </c>
      <c r="E131" s="3" t="s">
        <v>105</v>
      </c>
      <c r="F131" s="3"/>
      <c r="G131" s="109">
        <f>G132</f>
        <v>0</v>
      </c>
      <c r="H131" s="109">
        <f t="shared" si="15"/>
        <v>0</v>
      </c>
      <c r="I131" s="109">
        <f t="shared" si="15"/>
        <v>0</v>
      </c>
      <c r="K131" s="86">
        <f t="shared" si="7"/>
        <v>0</v>
      </c>
    </row>
    <row r="132" spans="1:11" ht="51" hidden="1" x14ac:dyDescent="0.2">
      <c r="A132" s="70" t="s">
        <v>360</v>
      </c>
      <c r="B132" s="3" t="s">
        <v>78</v>
      </c>
      <c r="C132" s="3" t="s">
        <v>15</v>
      </c>
      <c r="D132" s="3" t="s">
        <v>95</v>
      </c>
      <c r="E132" s="3" t="s">
        <v>361</v>
      </c>
      <c r="F132" s="3"/>
      <c r="G132" s="109">
        <f>G133</f>
        <v>0</v>
      </c>
      <c r="H132" s="109">
        <f>H133</f>
        <v>0</v>
      </c>
      <c r="I132" s="109">
        <f>I133</f>
        <v>0</v>
      </c>
      <c r="K132" s="86">
        <f t="shared" si="7"/>
        <v>0</v>
      </c>
    </row>
    <row r="133" spans="1:11" ht="25.5" hidden="1" x14ac:dyDescent="0.2">
      <c r="A133" s="14" t="s">
        <v>60</v>
      </c>
      <c r="B133" s="3" t="s">
        <v>78</v>
      </c>
      <c r="C133" s="3" t="s">
        <v>15</v>
      </c>
      <c r="D133" s="3" t="s">
        <v>95</v>
      </c>
      <c r="E133" s="3" t="s">
        <v>361</v>
      </c>
      <c r="F133" s="3" t="s">
        <v>61</v>
      </c>
      <c r="G133" s="109"/>
      <c r="H133" s="109"/>
      <c r="I133" s="109">
        <f>G133+H133</f>
        <v>0</v>
      </c>
      <c r="K133" s="86">
        <f t="shared" si="7"/>
        <v>0</v>
      </c>
    </row>
    <row r="134" spans="1:11" ht="25.5" x14ac:dyDescent="0.2">
      <c r="A134" s="16" t="s">
        <v>102</v>
      </c>
      <c r="B134" s="3" t="s">
        <v>78</v>
      </c>
      <c r="C134" s="3" t="s">
        <v>95</v>
      </c>
      <c r="D134" s="3"/>
      <c r="E134" s="3"/>
      <c r="F134" s="3"/>
      <c r="G134" s="109">
        <f t="shared" ref="G134:I138" si="16">G135</f>
        <v>227</v>
      </c>
      <c r="H134" s="109">
        <f t="shared" si="16"/>
        <v>0</v>
      </c>
      <c r="I134" s="109">
        <f t="shared" si="16"/>
        <v>227</v>
      </c>
      <c r="K134" s="86"/>
    </row>
    <row r="135" spans="1:11" ht="25.5" x14ac:dyDescent="0.2">
      <c r="A135" s="16" t="s">
        <v>103</v>
      </c>
      <c r="B135" s="3" t="s">
        <v>78</v>
      </c>
      <c r="C135" s="3" t="s">
        <v>95</v>
      </c>
      <c r="D135" s="3" t="s">
        <v>15</v>
      </c>
      <c r="E135" s="3"/>
      <c r="F135" s="3"/>
      <c r="G135" s="109">
        <f t="shared" si="16"/>
        <v>227</v>
      </c>
      <c r="H135" s="109">
        <f t="shared" si="16"/>
        <v>0</v>
      </c>
      <c r="I135" s="109">
        <f t="shared" si="16"/>
        <v>227</v>
      </c>
      <c r="K135" s="86"/>
    </row>
    <row r="136" spans="1:11" ht="51" x14ac:dyDescent="0.2">
      <c r="A136" s="5" t="s">
        <v>81</v>
      </c>
      <c r="B136" s="3" t="s">
        <v>78</v>
      </c>
      <c r="C136" s="3" t="s">
        <v>95</v>
      </c>
      <c r="D136" s="3" t="s">
        <v>15</v>
      </c>
      <c r="E136" s="3" t="s">
        <v>82</v>
      </c>
      <c r="F136" s="3"/>
      <c r="G136" s="109">
        <f t="shared" si="16"/>
        <v>227</v>
      </c>
      <c r="H136" s="109">
        <f t="shared" si="16"/>
        <v>0</v>
      </c>
      <c r="I136" s="109">
        <f t="shared" si="16"/>
        <v>227</v>
      </c>
      <c r="K136" s="86"/>
    </row>
    <row r="137" spans="1:11" ht="43.5" customHeight="1" x14ac:dyDescent="0.2">
      <c r="A137" s="7" t="s">
        <v>104</v>
      </c>
      <c r="B137" s="3" t="s">
        <v>78</v>
      </c>
      <c r="C137" s="3" t="s">
        <v>95</v>
      </c>
      <c r="D137" s="3" t="s">
        <v>15</v>
      </c>
      <c r="E137" s="3" t="s">
        <v>105</v>
      </c>
      <c r="F137" s="3"/>
      <c r="G137" s="109">
        <f t="shared" si="16"/>
        <v>227</v>
      </c>
      <c r="H137" s="109">
        <f t="shared" si="16"/>
        <v>0</v>
      </c>
      <c r="I137" s="109">
        <f t="shared" si="16"/>
        <v>227</v>
      </c>
      <c r="K137" s="86"/>
    </row>
    <row r="138" spans="1:11" ht="41.25" customHeight="1" x14ac:dyDescent="0.2">
      <c r="A138" s="7" t="s">
        <v>106</v>
      </c>
      <c r="B138" s="3" t="s">
        <v>78</v>
      </c>
      <c r="C138" s="3" t="s">
        <v>95</v>
      </c>
      <c r="D138" s="3" t="s">
        <v>15</v>
      </c>
      <c r="E138" s="3" t="s">
        <v>107</v>
      </c>
      <c r="F138" s="3"/>
      <c r="G138" s="109">
        <f>G139</f>
        <v>227</v>
      </c>
      <c r="H138" s="109">
        <f t="shared" si="16"/>
        <v>0</v>
      </c>
      <c r="I138" s="109">
        <f t="shared" si="16"/>
        <v>227</v>
      </c>
      <c r="K138" s="86"/>
    </row>
    <row r="139" spans="1:11" x14ac:dyDescent="0.2">
      <c r="A139" s="10" t="s">
        <v>392</v>
      </c>
      <c r="B139" s="3" t="s">
        <v>78</v>
      </c>
      <c r="C139" s="3" t="s">
        <v>95</v>
      </c>
      <c r="D139" s="3" t="s">
        <v>15</v>
      </c>
      <c r="E139" s="3" t="s">
        <v>107</v>
      </c>
      <c r="F139" s="3" t="s">
        <v>393</v>
      </c>
      <c r="G139" s="109">
        <v>227</v>
      </c>
      <c r="H139" s="109"/>
      <c r="I139" s="109">
        <f>G139+H139</f>
        <v>227</v>
      </c>
      <c r="J139" s="56">
        <v>227</v>
      </c>
      <c r="K139" s="86">
        <f t="shared" si="7"/>
        <v>0</v>
      </c>
    </row>
    <row r="140" spans="1:11" x14ac:dyDescent="0.2">
      <c r="A140" s="10" t="s">
        <v>108</v>
      </c>
      <c r="B140" s="3" t="s">
        <v>78</v>
      </c>
      <c r="C140" s="3"/>
      <c r="D140" s="3"/>
      <c r="E140" s="3"/>
      <c r="F140" s="3"/>
      <c r="G140" s="109">
        <f>G146+G210+G152+G158+G172+G141+G193</f>
        <v>31582.016879999999</v>
      </c>
      <c r="H140" s="109">
        <f>H146+H210+H152+H158+H172+H141+H193</f>
        <v>2573.6309999999999</v>
      </c>
      <c r="I140" s="109">
        <f>I146+I210+I152+I158+I172+I141+I193</f>
        <v>34155.647880000004</v>
      </c>
      <c r="K140" s="86"/>
    </row>
    <row r="141" spans="1:11" hidden="1" x14ac:dyDescent="0.2">
      <c r="A141" s="4" t="s">
        <v>79</v>
      </c>
      <c r="B141" s="3" t="s">
        <v>78</v>
      </c>
      <c r="C141" s="3" t="s">
        <v>15</v>
      </c>
      <c r="D141" s="3"/>
      <c r="E141" s="3"/>
      <c r="F141" s="3"/>
      <c r="G141" s="109">
        <f>G142</f>
        <v>0</v>
      </c>
      <c r="H141" s="109">
        <f t="shared" ref="H141:I144" si="17">H142</f>
        <v>0</v>
      </c>
      <c r="I141" s="109">
        <f t="shared" si="17"/>
        <v>0</v>
      </c>
      <c r="K141" s="86"/>
    </row>
    <row r="142" spans="1:11" ht="51" hidden="1" x14ac:dyDescent="0.2">
      <c r="A142" s="15" t="s">
        <v>80</v>
      </c>
      <c r="B142" s="3" t="s">
        <v>78</v>
      </c>
      <c r="C142" s="3" t="s">
        <v>15</v>
      </c>
      <c r="D142" s="3" t="s">
        <v>73</v>
      </c>
      <c r="E142" s="3"/>
      <c r="F142" s="3"/>
      <c r="G142" s="109">
        <f>G143</f>
        <v>0</v>
      </c>
      <c r="H142" s="109">
        <f t="shared" si="17"/>
        <v>0</v>
      </c>
      <c r="I142" s="109">
        <f t="shared" si="17"/>
        <v>0</v>
      </c>
      <c r="K142" s="86"/>
    </row>
    <row r="143" spans="1:11" hidden="1" x14ac:dyDescent="0.2">
      <c r="A143" s="12" t="s">
        <v>89</v>
      </c>
      <c r="B143" s="3" t="s">
        <v>78</v>
      </c>
      <c r="C143" s="3" t="s">
        <v>15</v>
      </c>
      <c r="D143" s="3" t="s">
        <v>73</v>
      </c>
      <c r="E143" s="3" t="s">
        <v>90</v>
      </c>
      <c r="F143" s="3"/>
      <c r="G143" s="109">
        <f>G144</f>
        <v>0</v>
      </c>
      <c r="H143" s="109">
        <f t="shared" si="17"/>
        <v>0</v>
      </c>
      <c r="I143" s="109">
        <f t="shared" si="17"/>
        <v>0</v>
      </c>
      <c r="K143" s="86"/>
    </row>
    <row r="144" spans="1:11" ht="63.75" hidden="1" x14ac:dyDescent="0.2">
      <c r="A144" s="91" t="s">
        <v>420</v>
      </c>
      <c r="B144" s="3" t="s">
        <v>78</v>
      </c>
      <c r="C144" s="3" t="s">
        <v>15</v>
      </c>
      <c r="D144" s="3" t="s">
        <v>73</v>
      </c>
      <c r="E144" s="3" t="s">
        <v>419</v>
      </c>
      <c r="F144" s="3"/>
      <c r="G144" s="109">
        <f>G145</f>
        <v>0</v>
      </c>
      <c r="H144" s="109">
        <f t="shared" si="17"/>
        <v>0</v>
      </c>
      <c r="I144" s="109">
        <f t="shared" si="17"/>
        <v>0</v>
      </c>
      <c r="K144" s="86"/>
    </row>
    <row r="145" spans="1:11" hidden="1" x14ac:dyDescent="0.2">
      <c r="A145" s="39" t="s">
        <v>408</v>
      </c>
      <c r="B145" s="3" t="s">
        <v>78</v>
      </c>
      <c r="C145" s="3" t="s">
        <v>15</v>
      </c>
      <c r="D145" s="3" t="s">
        <v>73</v>
      </c>
      <c r="E145" s="3" t="s">
        <v>419</v>
      </c>
      <c r="F145" s="3" t="s">
        <v>409</v>
      </c>
      <c r="G145" s="109"/>
      <c r="H145" s="109">
        <f>10-10</f>
        <v>0</v>
      </c>
      <c r="I145" s="109">
        <f>G145+H145</f>
        <v>0</v>
      </c>
      <c r="K145" s="86"/>
    </row>
    <row r="146" spans="1:11" x14ac:dyDescent="0.2">
      <c r="A146" s="16" t="s">
        <v>109</v>
      </c>
      <c r="B146" s="3" t="s">
        <v>78</v>
      </c>
      <c r="C146" s="3" t="s">
        <v>29</v>
      </c>
      <c r="D146" s="3" t="s">
        <v>110</v>
      </c>
      <c r="E146" s="3"/>
      <c r="F146" s="3"/>
      <c r="G146" s="109">
        <f t="shared" ref="G146:I147" si="18">G147</f>
        <v>493.4</v>
      </c>
      <c r="H146" s="109">
        <f t="shared" si="18"/>
        <v>-28.2</v>
      </c>
      <c r="I146" s="109">
        <f t="shared" si="18"/>
        <v>465.2</v>
      </c>
      <c r="K146" s="86"/>
    </row>
    <row r="147" spans="1:11" x14ac:dyDescent="0.2">
      <c r="A147" s="4" t="s">
        <v>111</v>
      </c>
      <c r="B147" s="3" t="s">
        <v>78</v>
      </c>
      <c r="C147" s="3" t="s">
        <v>29</v>
      </c>
      <c r="D147" s="3" t="s">
        <v>112</v>
      </c>
      <c r="E147" s="3"/>
      <c r="F147" s="3"/>
      <c r="G147" s="109">
        <f t="shared" si="18"/>
        <v>493.4</v>
      </c>
      <c r="H147" s="109">
        <f t="shared" si="18"/>
        <v>-28.2</v>
      </c>
      <c r="I147" s="109">
        <f t="shared" si="18"/>
        <v>465.2</v>
      </c>
      <c r="K147" s="86"/>
    </row>
    <row r="148" spans="1:11" ht="51" x14ac:dyDescent="0.2">
      <c r="A148" s="5" t="s">
        <v>81</v>
      </c>
      <c r="B148" s="3" t="s">
        <v>78</v>
      </c>
      <c r="C148" s="3" t="s">
        <v>29</v>
      </c>
      <c r="D148" s="3" t="s">
        <v>112</v>
      </c>
      <c r="E148" s="3" t="s">
        <v>82</v>
      </c>
      <c r="F148" s="3"/>
      <c r="G148" s="109">
        <f>G149</f>
        <v>493.4</v>
      </c>
      <c r="H148" s="109">
        <f t="shared" ref="H148:I150" si="19">H149</f>
        <v>-28.2</v>
      </c>
      <c r="I148" s="109">
        <f t="shared" si="19"/>
        <v>465.2</v>
      </c>
      <c r="K148" s="86"/>
    </row>
    <row r="149" spans="1:11" ht="45" customHeight="1" x14ac:dyDescent="0.2">
      <c r="A149" s="7" t="s">
        <v>104</v>
      </c>
      <c r="B149" s="3" t="s">
        <v>78</v>
      </c>
      <c r="C149" s="3" t="s">
        <v>29</v>
      </c>
      <c r="D149" s="3" t="s">
        <v>112</v>
      </c>
      <c r="E149" s="3" t="s">
        <v>105</v>
      </c>
      <c r="F149" s="3"/>
      <c r="G149" s="109">
        <f>G150</f>
        <v>493.4</v>
      </c>
      <c r="H149" s="109">
        <f t="shared" si="19"/>
        <v>-28.2</v>
      </c>
      <c r="I149" s="109">
        <f t="shared" si="19"/>
        <v>465.2</v>
      </c>
      <c r="K149" s="86"/>
    </row>
    <row r="150" spans="1:11" ht="38.25" x14ac:dyDescent="0.2">
      <c r="A150" s="17" t="s">
        <v>363</v>
      </c>
      <c r="B150" s="3" t="s">
        <v>78</v>
      </c>
      <c r="C150" s="3" t="s">
        <v>29</v>
      </c>
      <c r="D150" s="3" t="s">
        <v>112</v>
      </c>
      <c r="E150" s="3" t="s">
        <v>113</v>
      </c>
      <c r="F150" s="3"/>
      <c r="G150" s="109">
        <f>G151</f>
        <v>493.4</v>
      </c>
      <c r="H150" s="109">
        <f t="shared" si="19"/>
        <v>-28.2</v>
      </c>
      <c r="I150" s="109">
        <f t="shared" si="19"/>
        <v>465.2</v>
      </c>
      <c r="K150" s="86"/>
    </row>
    <row r="151" spans="1:11" x14ac:dyDescent="0.2">
      <c r="A151" s="18" t="s">
        <v>114</v>
      </c>
      <c r="B151" s="3" t="s">
        <v>78</v>
      </c>
      <c r="C151" s="3" t="s">
        <v>29</v>
      </c>
      <c r="D151" s="3" t="s">
        <v>112</v>
      </c>
      <c r="E151" s="3" t="s">
        <v>115</v>
      </c>
      <c r="F151" s="3" t="s">
        <v>116</v>
      </c>
      <c r="G151" s="109">
        <v>493.4</v>
      </c>
      <c r="H151" s="109">
        <v>-28.2</v>
      </c>
      <c r="I151" s="109">
        <f>G151+H151</f>
        <v>465.2</v>
      </c>
      <c r="J151" s="56">
        <v>493.4</v>
      </c>
      <c r="K151" s="86">
        <f>J151-G151</f>
        <v>0</v>
      </c>
    </row>
    <row r="152" spans="1:11" ht="25.5" x14ac:dyDescent="0.2">
      <c r="A152" s="15" t="s">
        <v>153</v>
      </c>
      <c r="B152" s="93" t="s">
        <v>78</v>
      </c>
      <c r="C152" s="93" t="s">
        <v>112</v>
      </c>
      <c r="D152" s="93" t="s">
        <v>110</v>
      </c>
      <c r="E152" s="93"/>
      <c r="F152" s="93"/>
      <c r="G152" s="109">
        <f>G153</f>
        <v>10</v>
      </c>
      <c r="H152" s="109">
        <f t="shared" ref="H152:I155" si="20">H153</f>
        <v>0</v>
      </c>
      <c r="I152" s="109">
        <f t="shared" si="20"/>
        <v>10</v>
      </c>
      <c r="K152" s="86"/>
    </row>
    <row r="153" spans="1:11" ht="38.25" x14ac:dyDescent="0.2">
      <c r="A153" s="15" t="s">
        <v>154</v>
      </c>
      <c r="B153" s="93" t="s">
        <v>78</v>
      </c>
      <c r="C153" s="93" t="s">
        <v>112</v>
      </c>
      <c r="D153" s="93" t="s">
        <v>51</v>
      </c>
      <c r="E153" s="93"/>
      <c r="F153" s="93"/>
      <c r="G153" s="109">
        <f>G154</f>
        <v>10</v>
      </c>
      <c r="H153" s="109">
        <f t="shared" si="20"/>
        <v>0</v>
      </c>
      <c r="I153" s="109">
        <f t="shared" si="20"/>
        <v>10</v>
      </c>
      <c r="K153" s="86"/>
    </row>
    <row r="154" spans="1:11" ht="51" x14ac:dyDescent="0.2">
      <c r="A154" s="5" t="s">
        <v>155</v>
      </c>
      <c r="B154" s="3" t="s">
        <v>78</v>
      </c>
      <c r="C154" s="3" t="s">
        <v>112</v>
      </c>
      <c r="D154" s="3" t="s">
        <v>51</v>
      </c>
      <c r="E154" s="6" t="s">
        <v>156</v>
      </c>
      <c r="F154" s="3"/>
      <c r="G154" s="109">
        <f>G155</f>
        <v>10</v>
      </c>
      <c r="H154" s="109">
        <f t="shared" si="20"/>
        <v>0</v>
      </c>
      <c r="I154" s="109">
        <f t="shared" si="20"/>
        <v>10</v>
      </c>
      <c r="K154" s="86"/>
    </row>
    <row r="155" spans="1:11" ht="38.25" x14ac:dyDescent="0.2">
      <c r="A155" s="7" t="s">
        <v>157</v>
      </c>
      <c r="B155" s="3" t="s">
        <v>78</v>
      </c>
      <c r="C155" s="3" t="s">
        <v>112</v>
      </c>
      <c r="D155" s="3" t="s">
        <v>51</v>
      </c>
      <c r="E155" s="6" t="s">
        <v>158</v>
      </c>
      <c r="F155" s="3"/>
      <c r="G155" s="109">
        <f>G156</f>
        <v>10</v>
      </c>
      <c r="H155" s="109">
        <f t="shared" si="20"/>
        <v>0</v>
      </c>
      <c r="I155" s="109">
        <f t="shared" si="20"/>
        <v>10</v>
      </c>
      <c r="K155" s="86"/>
    </row>
    <row r="156" spans="1:11" ht="63.75" x14ac:dyDescent="0.2">
      <c r="A156" s="7" t="s">
        <v>159</v>
      </c>
      <c r="B156" s="3" t="s">
        <v>78</v>
      </c>
      <c r="C156" s="3" t="s">
        <v>112</v>
      </c>
      <c r="D156" s="3" t="s">
        <v>51</v>
      </c>
      <c r="E156" s="20" t="s">
        <v>160</v>
      </c>
      <c r="F156" s="3"/>
      <c r="G156" s="109">
        <f>G157</f>
        <v>10</v>
      </c>
      <c r="H156" s="109">
        <f>H157</f>
        <v>0</v>
      </c>
      <c r="I156" s="109">
        <f>I157</f>
        <v>10</v>
      </c>
      <c r="K156" s="86"/>
    </row>
    <row r="157" spans="1:11" x14ac:dyDescent="0.2">
      <c r="A157" s="39" t="s">
        <v>408</v>
      </c>
      <c r="B157" s="3" t="s">
        <v>78</v>
      </c>
      <c r="C157" s="3" t="s">
        <v>112</v>
      </c>
      <c r="D157" s="3" t="s">
        <v>51</v>
      </c>
      <c r="E157" s="20" t="s">
        <v>160</v>
      </c>
      <c r="F157" s="3" t="s">
        <v>409</v>
      </c>
      <c r="G157" s="109">
        <v>10</v>
      </c>
      <c r="H157" s="109"/>
      <c r="I157" s="109">
        <f>G157+H157</f>
        <v>10</v>
      </c>
      <c r="K157" s="86">
        <f>J157-G157</f>
        <v>-10</v>
      </c>
    </row>
    <row r="158" spans="1:11" x14ac:dyDescent="0.2">
      <c r="A158" s="18" t="s">
        <v>97</v>
      </c>
      <c r="B158" s="93" t="s">
        <v>78</v>
      </c>
      <c r="C158" s="93" t="s">
        <v>73</v>
      </c>
      <c r="D158" s="93" t="s">
        <v>110</v>
      </c>
      <c r="E158" s="93"/>
      <c r="F158" s="93"/>
      <c r="G158" s="109">
        <f>G159+G168</f>
        <v>454.35710999999998</v>
      </c>
      <c r="H158" s="109">
        <f>H159+H168</f>
        <v>0</v>
      </c>
      <c r="I158" s="109">
        <f>I159+I168</f>
        <v>454.35710999999998</v>
      </c>
      <c r="K158" s="86"/>
    </row>
    <row r="159" spans="1:11" x14ac:dyDescent="0.2">
      <c r="A159" s="18" t="s">
        <v>410</v>
      </c>
      <c r="B159" s="93" t="s">
        <v>78</v>
      </c>
      <c r="C159" s="93" t="s">
        <v>73</v>
      </c>
      <c r="D159" s="93" t="s">
        <v>51</v>
      </c>
      <c r="E159" s="93"/>
      <c r="F159" s="93"/>
      <c r="G159" s="109">
        <f>G160+G165</f>
        <v>386.35710999999998</v>
      </c>
      <c r="H159" s="109">
        <f>H160+H165</f>
        <v>0</v>
      </c>
      <c r="I159" s="109">
        <f>I160+I165</f>
        <v>386.35710999999998</v>
      </c>
      <c r="K159" s="86"/>
    </row>
    <row r="160" spans="1:11" ht="51" hidden="1" x14ac:dyDescent="0.2">
      <c r="A160" s="23" t="s">
        <v>155</v>
      </c>
      <c r="B160" s="3" t="s">
        <v>78</v>
      </c>
      <c r="C160" s="3" t="s">
        <v>73</v>
      </c>
      <c r="D160" s="3" t="s">
        <v>51</v>
      </c>
      <c r="E160" s="3" t="s">
        <v>175</v>
      </c>
      <c r="F160" s="3"/>
      <c r="G160" s="109">
        <f t="shared" ref="G160:G170" si="21">G161</f>
        <v>0</v>
      </c>
      <c r="H160" s="109">
        <f t="shared" ref="H160:I163" si="22">H161</f>
        <v>0</v>
      </c>
      <c r="I160" s="109">
        <f t="shared" si="22"/>
        <v>0</v>
      </c>
      <c r="K160" s="86"/>
    </row>
    <row r="161" spans="1:11" ht="25.5" hidden="1" x14ac:dyDescent="0.2">
      <c r="A161" s="23" t="s">
        <v>176</v>
      </c>
      <c r="B161" s="3" t="s">
        <v>78</v>
      </c>
      <c r="C161" s="3" t="s">
        <v>73</v>
      </c>
      <c r="D161" s="3" t="s">
        <v>51</v>
      </c>
      <c r="E161" s="3" t="s">
        <v>177</v>
      </c>
      <c r="F161" s="3"/>
      <c r="G161" s="109">
        <f t="shared" si="21"/>
        <v>0</v>
      </c>
      <c r="H161" s="109">
        <f t="shared" si="22"/>
        <v>0</v>
      </c>
      <c r="I161" s="109">
        <f t="shared" si="22"/>
        <v>0</v>
      </c>
      <c r="K161" s="86"/>
    </row>
    <row r="162" spans="1:11" ht="51" hidden="1" x14ac:dyDescent="0.2">
      <c r="A162" s="7" t="s">
        <v>207</v>
      </c>
      <c r="B162" s="3" t="s">
        <v>78</v>
      </c>
      <c r="C162" s="3" t="s">
        <v>73</v>
      </c>
      <c r="D162" s="3" t="s">
        <v>51</v>
      </c>
      <c r="E162" s="3" t="s">
        <v>178</v>
      </c>
      <c r="F162" s="3"/>
      <c r="G162" s="109">
        <f t="shared" si="21"/>
        <v>0</v>
      </c>
      <c r="H162" s="109">
        <f t="shared" si="22"/>
        <v>0</v>
      </c>
      <c r="I162" s="109">
        <f t="shared" si="22"/>
        <v>0</v>
      </c>
      <c r="K162" s="86"/>
    </row>
    <row r="163" spans="1:11" ht="25.5" hidden="1" x14ac:dyDescent="0.2">
      <c r="A163" s="22" t="s">
        <v>341</v>
      </c>
      <c r="B163" s="3" t="s">
        <v>78</v>
      </c>
      <c r="C163" s="3" t="s">
        <v>73</v>
      </c>
      <c r="D163" s="3" t="s">
        <v>51</v>
      </c>
      <c r="E163" s="3" t="s">
        <v>342</v>
      </c>
      <c r="F163" s="3"/>
      <c r="G163" s="109">
        <f t="shared" si="21"/>
        <v>0</v>
      </c>
      <c r="H163" s="109">
        <f t="shared" si="22"/>
        <v>0</v>
      </c>
      <c r="I163" s="109">
        <f t="shared" si="22"/>
        <v>0</v>
      </c>
      <c r="K163" s="86"/>
    </row>
    <row r="164" spans="1:11" hidden="1" x14ac:dyDescent="0.2">
      <c r="A164" s="39" t="s">
        <v>408</v>
      </c>
      <c r="B164" s="3" t="s">
        <v>78</v>
      </c>
      <c r="C164" s="3" t="s">
        <v>73</v>
      </c>
      <c r="D164" s="3" t="s">
        <v>51</v>
      </c>
      <c r="E164" s="3" t="s">
        <v>342</v>
      </c>
      <c r="F164" s="3" t="s">
        <v>409</v>
      </c>
      <c r="G164" s="109"/>
      <c r="H164" s="109">
        <f>200-200</f>
        <v>0</v>
      </c>
      <c r="I164" s="109">
        <f>G164+H164</f>
        <v>0</v>
      </c>
      <c r="K164" s="86">
        <f>J164-G164</f>
        <v>0</v>
      </c>
    </row>
    <row r="165" spans="1:11" x14ac:dyDescent="0.2">
      <c r="A165" s="12" t="s">
        <v>89</v>
      </c>
      <c r="B165" s="3" t="s">
        <v>78</v>
      </c>
      <c r="C165" s="3" t="s">
        <v>73</v>
      </c>
      <c r="D165" s="3" t="s">
        <v>51</v>
      </c>
      <c r="E165" s="3" t="s">
        <v>90</v>
      </c>
      <c r="F165" s="3"/>
      <c r="G165" s="109">
        <f t="shared" ref="G165:I166" si="23">G166</f>
        <v>386.35710999999998</v>
      </c>
      <c r="H165" s="109">
        <f t="shared" si="23"/>
        <v>0</v>
      </c>
      <c r="I165" s="109">
        <f t="shared" si="23"/>
        <v>386.35710999999998</v>
      </c>
      <c r="K165" s="86"/>
    </row>
    <row r="166" spans="1:11" ht="76.5" x14ac:dyDescent="0.2">
      <c r="A166" s="104" t="s">
        <v>466</v>
      </c>
      <c r="B166" s="3" t="s">
        <v>78</v>
      </c>
      <c r="C166" s="3" t="s">
        <v>73</v>
      </c>
      <c r="D166" s="3" t="s">
        <v>51</v>
      </c>
      <c r="E166" s="3" t="s">
        <v>465</v>
      </c>
      <c r="F166" s="3"/>
      <c r="G166" s="109">
        <f t="shared" si="23"/>
        <v>386.35710999999998</v>
      </c>
      <c r="H166" s="109">
        <f t="shared" si="23"/>
        <v>0</v>
      </c>
      <c r="I166" s="109">
        <f t="shared" si="23"/>
        <v>386.35710999999998</v>
      </c>
      <c r="K166" s="86"/>
    </row>
    <row r="167" spans="1:11" x14ac:dyDescent="0.2">
      <c r="A167" s="39" t="s">
        <v>408</v>
      </c>
      <c r="B167" s="3" t="s">
        <v>78</v>
      </c>
      <c r="C167" s="3" t="s">
        <v>73</v>
      </c>
      <c r="D167" s="3" t="s">
        <v>51</v>
      </c>
      <c r="E167" s="3" t="s">
        <v>465</v>
      </c>
      <c r="F167" s="3" t="s">
        <v>409</v>
      </c>
      <c r="G167" s="109">
        <v>386.35710999999998</v>
      </c>
      <c r="H167" s="109"/>
      <c r="I167" s="109">
        <f>G167+H167</f>
        <v>386.35710999999998</v>
      </c>
      <c r="K167" s="86"/>
    </row>
    <row r="168" spans="1:11" ht="25.5" x14ac:dyDescent="0.2">
      <c r="A168" s="15" t="s">
        <v>179</v>
      </c>
      <c r="B168" s="3" t="s">
        <v>78</v>
      </c>
      <c r="C168" s="3" t="s">
        <v>73</v>
      </c>
      <c r="D168" s="3" t="s">
        <v>99</v>
      </c>
      <c r="E168" s="3"/>
      <c r="F168" s="3"/>
      <c r="G168" s="109">
        <f t="shared" ref="G168:I169" si="24">G169</f>
        <v>68</v>
      </c>
      <c r="H168" s="109">
        <f t="shared" si="24"/>
        <v>0</v>
      </c>
      <c r="I168" s="109">
        <f t="shared" si="24"/>
        <v>68</v>
      </c>
      <c r="K168" s="86"/>
    </row>
    <row r="169" spans="1:11" x14ac:dyDescent="0.2">
      <c r="A169" s="12" t="s">
        <v>89</v>
      </c>
      <c r="B169" s="3" t="s">
        <v>78</v>
      </c>
      <c r="C169" s="3" t="s">
        <v>73</v>
      </c>
      <c r="D169" s="3" t="s">
        <v>99</v>
      </c>
      <c r="E169" s="3" t="s">
        <v>90</v>
      </c>
      <c r="F169" s="3"/>
      <c r="G169" s="109">
        <f t="shared" si="24"/>
        <v>68</v>
      </c>
      <c r="H169" s="109">
        <f t="shared" si="24"/>
        <v>0</v>
      </c>
      <c r="I169" s="109">
        <f t="shared" si="24"/>
        <v>68</v>
      </c>
      <c r="K169" s="86"/>
    </row>
    <row r="170" spans="1:11" ht="25.5" x14ac:dyDescent="0.2">
      <c r="A170" s="39" t="s">
        <v>422</v>
      </c>
      <c r="B170" s="3" t="s">
        <v>78</v>
      </c>
      <c r="C170" s="3" t="s">
        <v>73</v>
      </c>
      <c r="D170" s="3" t="s">
        <v>99</v>
      </c>
      <c r="E170" s="3" t="s">
        <v>421</v>
      </c>
      <c r="F170" s="3"/>
      <c r="G170" s="109">
        <f t="shared" si="21"/>
        <v>68</v>
      </c>
      <c r="H170" s="109">
        <f>H171</f>
        <v>0</v>
      </c>
      <c r="I170" s="109">
        <f>I171</f>
        <v>68</v>
      </c>
      <c r="K170" s="86"/>
    </row>
    <row r="171" spans="1:11" x14ac:dyDescent="0.2">
      <c r="A171" s="39" t="s">
        <v>408</v>
      </c>
      <c r="B171" s="3" t="s">
        <v>78</v>
      </c>
      <c r="C171" s="3" t="s">
        <v>73</v>
      </c>
      <c r="D171" s="3" t="s">
        <v>99</v>
      </c>
      <c r="E171" s="3" t="s">
        <v>421</v>
      </c>
      <c r="F171" s="3" t="s">
        <v>409</v>
      </c>
      <c r="G171" s="109">
        <v>68</v>
      </c>
      <c r="H171" s="109"/>
      <c r="I171" s="109">
        <f>G171+H171</f>
        <v>68</v>
      </c>
      <c r="J171" s="56">
        <v>68</v>
      </c>
      <c r="K171" s="86">
        <f>J171-G171</f>
        <v>0</v>
      </c>
    </row>
    <row r="172" spans="1:11" x14ac:dyDescent="0.2">
      <c r="A172" s="39" t="s">
        <v>195</v>
      </c>
      <c r="B172" s="93" t="s">
        <v>78</v>
      </c>
      <c r="C172" s="93" t="s">
        <v>43</v>
      </c>
      <c r="D172" s="3" t="s">
        <v>110</v>
      </c>
      <c r="E172" s="3"/>
      <c r="F172" s="3"/>
      <c r="G172" s="109">
        <f>G173+G181</f>
        <v>0</v>
      </c>
      <c r="H172" s="109">
        <f>H173+H181</f>
        <v>353</v>
      </c>
      <c r="I172" s="109">
        <f>I173+I181</f>
        <v>353</v>
      </c>
      <c r="K172" s="86"/>
    </row>
    <row r="173" spans="1:11" x14ac:dyDescent="0.2">
      <c r="A173" s="15" t="s">
        <v>199</v>
      </c>
      <c r="B173" s="3" t="s">
        <v>78</v>
      </c>
      <c r="C173" s="3" t="s">
        <v>43</v>
      </c>
      <c r="D173" s="3" t="s">
        <v>29</v>
      </c>
      <c r="E173" s="3"/>
      <c r="F173" s="3"/>
      <c r="G173" s="109">
        <f>G174+G178</f>
        <v>0</v>
      </c>
      <c r="H173" s="109">
        <f>H174+H178</f>
        <v>67</v>
      </c>
      <c r="I173" s="109">
        <f>I174+I178</f>
        <v>67</v>
      </c>
      <c r="K173" s="86"/>
    </row>
    <row r="174" spans="1:11" ht="51" x14ac:dyDescent="0.2">
      <c r="A174" s="5" t="s">
        <v>155</v>
      </c>
      <c r="B174" s="3" t="s">
        <v>78</v>
      </c>
      <c r="C174" s="3" t="s">
        <v>43</v>
      </c>
      <c r="D174" s="3" t="s">
        <v>29</v>
      </c>
      <c r="E174" s="6" t="s">
        <v>156</v>
      </c>
      <c r="F174" s="3"/>
      <c r="G174" s="109">
        <f t="shared" ref="G174:I176" si="25">G175</f>
        <v>0</v>
      </c>
      <c r="H174" s="109">
        <f t="shared" si="25"/>
        <v>67</v>
      </c>
      <c r="I174" s="109">
        <f t="shared" si="25"/>
        <v>67</v>
      </c>
      <c r="K174" s="86"/>
    </row>
    <row r="175" spans="1:11" ht="25.5" x14ac:dyDescent="0.2">
      <c r="A175" s="5" t="s">
        <v>176</v>
      </c>
      <c r="B175" s="3" t="s">
        <v>78</v>
      </c>
      <c r="C175" s="3" t="s">
        <v>43</v>
      </c>
      <c r="D175" s="3" t="s">
        <v>29</v>
      </c>
      <c r="E175" s="6" t="s">
        <v>177</v>
      </c>
      <c r="F175" s="3"/>
      <c r="G175" s="109">
        <f>G176</f>
        <v>0</v>
      </c>
      <c r="H175" s="109">
        <f t="shared" si="25"/>
        <v>67</v>
      </c>
      <c r="I175" s="109">
        <f t="shared" si="25"/>
        <v>67</v>
      </c>
      <c r="K175" s="86"/>
    </row>
    <row r="176" spans="1:11" ht="51" x14ac:dyDescent="0.2">
      <c r="A176" s="12" t="s">
        <v>449</v>
      </c>
      <c r="B176" s="3" t="s">
        <v>78</v>
      </c>
      <c r="C176" s="3" t="s">
        <v>43</v>
      </c>
      <c r="D176" s="3" t="s">
        <v>29</v>
      </c>
      <c r="E176" s="3" t="s">
        <v>407</v>
      </c>
      <c r="F176" s="3"/>
      <c r="G176" s="109">
        <f>G177</f>
        <v>0</v>
      </c>
      <c r="H176" s="109">
        <f t="shared" si="25"/>
        <v>67</v>
      </c>
      <c r="I176" s="109">
        <f t="shared" si="25"/>
        <v>67</v>
      </c>
      <c r="K176" s="86"/>
    </row>
    <row r="177" spans="1:11" x14ac:dyDescent="0.2">
      <c r="A177" s="39" t="s">
        <v>408</v>
      </c>
      <c r="B177" s="3" t="s">
        <v>78</v>
      </c>
      <c r="C177" s="3" t="s">
        <v>43</v>
      </c>
      <c r="D177" s="3" t="s">
        <v>29</v>
      </c>
      <c r="E177" s="3" t="s">
        <v>407</v>
      </c>
      <c r="F177" s="3" t="s">
        <v>409</v>
      </c>
      <c r="G177" s="109"/>
      <c r="H177" s="109">
        <v>67</v>
      </c>
      <c r="I177" s="109">
        <f>G177+H177</f>
        <v>67</v>
      </c>
      <c r="K177" s="86">
        <f>J177-G177</f>
        <v>0</v>
      </c>
    </row>
    <row r="178" spans="1:11" hidden="1" x14ac:dyDescent="0.2">
      <c r="A178" s="12" t="s">
        <v>89</v>
      </c>
      <c r="B178" s="3" t="s">
        <v>78</v>
      </c>
      <c r="C178" s="3" t="s">
        <v>43</v>
      </c>
      <c r="D178" s="3" t="s">
        <v>29</v>
      </c>
      <c r="E178" s="3" t="s">
        <v>90</v>
      </c>
      <c r="F178" s="3"/>
      <c r="G178" s="109">
        <f t="shared" ref="G178:I179" si="26">G179</f>
        <v>0</v>
      </c>
      <c r="H178" s="109">
        <f t="shared" si="26"/>
        <v>0</v>
      </c>
      <c r="I178" s="109">
        <f t="shared" si="26"/>
        <v>0</v>
      </c>
      <c r="K178" s="86"/>
    </row>
    <row r="179" spans="1:11" hidden="1" x14ac:dyDescent="0.2">
      <c r="A179" s="103" t="s">
        <v>458</v>
      </c>
      <c r="B179" s="3" t="s">
        <v>78</v>
      </c>
      <c r="C179" s="3" t="s">
        <v>43</v>
      </c>
      <c r="D179" s="3" t="s">
        <v>29</v>
      </c>
      <c r="E179" s="3" t="s">
        <v>401</v>
      </c>
      <c r="F179" s="3"/>
      <c r="G179" s="109">
        <f t="shared" si="26"/>
        <v>0</v>
      </c>
      <c r="H179" s="109">
        <f t="shared" si="26"/>
        <v>0</v>
      </c>
      <c r="I179" s="109">
        <f t="shared" si="26"/>
        <v>0</v>
      </c>
      <c r="K179" s="86"/>
    </row>
    <row r="180" spans="1:11" hidden="1" x14ac:dyDescent="0.2">
      <c r="A180" s="39" t="s">
        <v>408</v>
      </c>
      <c r="B180" s="3" t="s">
        <v>78</v>
      </c>
      <c r="C180" s="3" t="s">
        <v>43</v>
      </c>
      <c r="D180" s="3" t="s">
        <v>29</v>
      </c>
      <c r="E180" s="3" t="s">
        <v>401</v>
      </c>
      <c r="F180" s="3" t="s">
        <v>409</v>
      </c>
      <c r="G180" s="109"/>
      <c r="H180" s="109"/>
      <c r="I180" s="109">
        <f>G180+H180</f>
        <v>0</v>
      </c>
      <c r="J180" s="56">
        <v>401</v>
      </c>
      <c r="K180" s="86">
        <f>J180-G180</f>
        <v>401</v>
      </c>
    </row>
    <row r="181" spans="1:11" x14ac:dyDescent="0.2">
      <c r="A181" s="15" t="s">
        <v>208</v>
      </c>
      <c r="B181" s="9" t="s">
        <v>78</v>
      </c>
      <c r="C181" s="9" t="s">
        <v>43</v>
      </c>
      <c r="D181" s="9" t="s">
        <v>112</v>
      </c>
      <c r="E181" s="9"/>
      <c r="F181" s="9"/>
      <c r="G181" s="109">
        <f>G187+G182</f>
        <v>0</v>
      </c>
      <c r="H181" s="109">
        <f t="shared" ref="H181:I181" si="27">H187+H182</f>
        <v>286</v>
      </c>
      <c r="I181" s="109">
        <f t="shared" si="27"/>
        <v>286</v>
      </c>
      <c r="K181" s="86"/>
    </row>
    <row r="182" spans="1:11" ht="51" x14ac:dyDescent="0.2">
      <c r="A182" s="70" t="s">
        <v>81</v>
      </c>
      <c r="B182" s="9" t="s">
        <v>78</v>
      </c>
      <c r="C182" s="9" t="s">
        <v>43</v>
      </c>
      <c r="D182" s="9" t="s">
        <v>112</v>
      </c>
      <c r="E182" s="9" t="s">
        <v>82</v>
      </c>
      <c r="F182" s="9"/>
      <c r="G182" s="109">
        <f>G183</f>
        <v>0</v>
      </c>
      <c r="H182" s="109">
        <f t="shared" ref="H182:I185" si="28">H183</f>
        <v>286</v>
      </c>
      <c r="I182" s="109">
        <f t="shared" si="28"/>
        <v>286</v>
      </c>
      <c r="K182" s="86"/>
    </row>
    <row r="183" spans="1:11" ht="51" x14ac:dyDescent="0.2">
      <c r="A183" s="70" t="s">
        <v>104</v>
      </c>
      <c r="B183" s="9" t="s">
        <v>78</v>
      </c>
      <c r="C183" s="9" t="s">
        <v>43</v>
      </c>
      <c r="D183" s="9" t="s">
        <v>112</v>
      </c>
      <c r="E183" s="9" t="s">
        <v>105</v>
      </c>
      <c r="F183" s="9"/>
      <c r="G183" s="109">
        <f>G184</f>
        <v>0</v>
      </c>
      <c r="H183" s="109">
        <f t="shared" si="28"/>
        <v>286</v>
      </c>
      <c r="I183" s="109">
        <f t="shared" si="28"/>
        <v>286</v>
      </c>
      <c r="K183" s="86"/>
    </row>
    <row r="184" spans="1:11" ht="51" x14ac:dyDescent="0.2">
      <c r="A184" s="70" t="s">
        <v>364</v>
      </c>
      <c r="B184" s="9" t="s">
        <v>78</v>
      </c>
      <c r="C184" s="9" t="s">
        <v>43</v>
      </c>
      <c r="D184" s="9" t="s">
        <v>112</v>
      </c>
      <c r="E184" s="9" t="s">
        <v>107</v>
      </c>
      <c r="F184" s="9"/>
      <c r="G184" s="109">
        <f>G185</f>
        <v>0</v>
      </c>
      <c r="H184" s="109">
        <f t="shared" si="28"/>
        <v>286</v>
      </c>
      <c r="I184" s="109">
        <f t="shared" si="28"/>
        <v>286</v>
      </c>
      <c r="K184" s="86"/>
    </row>
    <row r="185" spans="1:11" ht="38.25" x14ac:dyDescent="0.2">
      <c r="A185" s="71" t="s">
        <v>499</v>
      </c>
      <c r="B185" s="9" t="s">
        <v>78</v>
      </c>
      <c r="C185" s="9" t="s">
        <v>43</v>
      </c>
      <c r="D185" s="9" t="s">
        <v>112</v>
      </c>
      <c r="E185" s="9" t="s">
        <v>498</v>
      </c>
      <c r="F185" s="9"/>
      <c r="G185" s="109">
        <f>G186</f>
        <v>0</v>
      </c>
      <c r="H185" s="109">
        <f t="shared" si="28"/>
        <v>286</v>
      </c>
      <c r="I185" s="109">
        <f t="shared" si="28"/>
        <v>286</v>
      </c>
      <c r="K185" s="86"/>
    </row>
    <row r="186" spans="1:11" x14ac:dyDescent="0.2">
      <c r="A186" s="39" t="s">
        <v>408</v>
      </c>
      <c r="B186" s="9" t="s">
        <v>78</v>
      </c>
      <c r="C186" s="9" t="s">
        <v>43</v>
      </c>
      <c r="D186" s="9" t="s">
        <v>112</v>
      </c>
      <c r="E186" s="9" t="s">
        <v>498</v>
      </c>
      <c r="F186" s="9" t="s">
        <v>409</v>
      </c>
      <c r="G186" s="109"/>
      <c r="H186" s="109">
        <v>286</v>
      </c>
      <c r="I186" s="109">
        <f>G186+H186</f>
        <v>286</v>
      </c>
      <c r="K186" s="86"/>
    </row>
    <row r="187" spans="1:11" ht="51" hidden="1" x14ac:dyDescent="0.2">
      <c r="A187" s="5" t="s">
        <v>155</v>
      </c>
      <c r="B187" s="9" t="s">
        <v>78</v>
      </c>
      <c r="C187" s="9" t="s">
        <v>43</v>
      </c>
      <c r="D187" s="9" t="s">
        <v>112</v>
      </c>
      <c r="E187" s="9" t="s">
        <v>175</v>
      </c>
      <c r="F187" s="9"/>
      <c r="G187" s="109">
        <f>G188</f>
        <v>0</v>
      </c>
      <c r="H187" s="109">
        <f t="shared" ref="H187:I191" si="29">H188</f>
        <v>0</v>
      </c>
      <c r="I187" s="109">
        <f t="shared" si="29"/>
        <v>0</v>
      </c>
      <c r="K187" s="86"/>
    </row>
    <row r="188" spans="1:11" ht="25.5" hidden="1" x14ac:dyDescent="0.2">
      <c r="A188" s="5" t="s">
        <v>176</v>
      </c>
      <c r="B188" s="9" t="s">
        <v>78</v>
      </c>
      <c r="C188" s="9" t="s">
        <v>43</v>
      </c>
      <c r="D188" s="9" t="s">
        <v>112</v>
      </c>
      <c r="E188" s="9" t="s">
        <v>177</v>
      </c>
      <c r="F188" s="9"/>
      <c r="G188" s="109">
        <f>G191+G189</f>
        <v>0</v>
      </c>
      <c r="H188" s="109">
        <f>H191+H189</f>
        <v>0</v>
      </c>
      <c r="I188" s="109">
        <f>I191+I189</f>
        <v>0</v>
      </c>
      <c r="K188" s="86"/>
    </row>
    <row r="189" spans="1:11" ht="38.25" hidden="1" x14ac:dyDescent="0.2">
      <c r="A189" s="22" t="s">
        <v>209</v>
      </c>
      <c r="B189" s="9" t="s">
        <v>78</v>
      </c>
      <c r="C189" s="9" t="s">
        <v>43</v>
      </c>
      <c r="D189" s="9" t="s">
        <v>112</v>
      </c>
      <c r="E189" s="9" t="s">
        <v>210</v>
      </c>
      <c r="F189" s="9"/>
      <c r="G189" s="110">
        <f>G190</f>
        <v>0</v>
      </c>
      <c r="H189" s="110">
        <f>H190</f>
        <v>0</v>
      </c>
      <c r="I189" s="110">
        <f>I190</f>
        <v>0</v>
      </c>
      <c r="K189" s="86"/>
    </row>
    <row r="190" spans="1:11" hidden="1" x14ac:dyDescent="0.2">
      <c r="A190" s="39" t="s">
        <v>408</v>
      </c>
      <c r="B190" s="3" t="s">
        <v>78</v>
      </c>
      <c r="C190" s="3" t="s">
        <v>43</v>
      </c>
      <c r="D190" s="3" t="s">
        <v>112</v>
      </c>
      <c r="E190" s="9" t="s">
        <v>210</v>
      </c>
      <c r="F190" s="3" t="s">
        <v>409</v>
      </c>
      <c r="G190" s="109"/>
      <c r="H190" s="109">
        <f>62-62</f>
        <v>0</v>
      </c>
      <c r="I190" s="109">
        <f>G190+H190</f>
        <v>0</v>
      </c>
      <c r="K190" s="86">
        <f>J190-G190</f>
        <v>0</v>
      </c>
    </row>
    <row r="191" spans="1:11" ht="25.5" hidden="1" x14ac:dyDescent="0.2">
      <c r="A191" s="22" t="s">
        <v>211</v>
      </c>
      <c r="B191" s="9" t="s">
        <v>78</v>
      </c>
      <c r="C191" s="9" t="s">
        <v>43</v>
      </c>
      <c r="D191" s="9" t="s">
        <v>112</v>
      </c>
      <c r="E191" s="9" t="s">
        <v>212</v>
      </c>
      <c r="F191" s="9"/>
      <c r="G191" s="109">
        <f>G192</f>
        <v>0</v>
      </c>
      <c r="H191" s="109">
        <f t="shared" si="29"/>
        <v>0</v>
      </c>
      <c r="I191" s="109">
        <f t="shared" si="29"/>
        <v>0</v>
      </c>
      <c r="K191" s="86"/>
    </row>
    <row r="192" spans="1:11" hidden="1" x14ac:dyDescent="0.2">
      <c r="A192" s="39" t="s">
        <v>408</v>
      </c>
      <c r="B192" s="3" t="s">
        <v>78</v>
      </c>
      <c r="C192" s="3" t="s">
        <v>43</v>
      </c>
      <c r="D192" s="3" t="s">
        <v>112</v>
      </c>
      <c r="E192" s="9" t="s">
        <v>212</v>
      </c>
      <c r="F192" s="3" t="s">
        <v>409</v>
      </c>
      <c r="G192" s="109"/>
      <c r="H192" s="109">
        <f>1566.507-1566.507</f>
        <v>0</v>
      </c>
      <c r="I192" s="109">
        <f>G192+H192</f>
        <v>0</v>
      </c>
      <c r="K192" s="86">
        <f>J192-G192</f>
        <v>0</v>
      </c>
    </row>
    <row r="193" spans="1:11" x14ac:dyDescent="0.2">
      <c r="A193" s="15" t="s">
        <v>260</v>
      </c>
      <c r="B193" s="3" t="s">
        <v>78</v>
      </c>
      <c r="C193" s="3" t="s">
        <v>261</v>
      </c>
      <c r="D193" s="3"/>
      <c r="E193" s="9"/>
      <c r="F193" s="3"/>
      <c r="G193" s="109">
        <f t="shared" ref="G193:I193" si="30">G194</f>
        <v>1962.15977</v>
      </c>
      <c r="H193" s="109">
        <f t="shared" si="30"/>
        <v>354.4</v>
      </c>
      <c r="I193" s="109">
        <f t="shared" si="30"/>
        <v>2316.5597699999998</v>
      </c>
      <c r="K193" s="86"/>
    </row>
    <row r="194" spans="1:11" x14ac:dyDescent="0.2">
      <c r="A194" s="15" t="s">
        <v>262</v>
      </c>
      <c r="B194" s="3" t="s">
        <v>78</v>
      </c>
      <c r="C194" s="3" t="s">
        <v>261</v>
      </c>
      <c r="D194" s="3" t="s">
        <v>15</v>
      </c>
      <c r="E194" s="9"/>
      <c r="F194" s="3"/>
      <c r="G194" s="109">
        <f>G205+G201+G195</f>
        <v>1962.15977</v>
      </c>
      <c r="H194" s="109">
        <f t="shared" ref="H194:I194" si="31">H205+H201+H195</f>
        <v>354.4</v>
      </c>
      <c r="I194" s="109">
        <f t="shared" si="31"/>
        <v>2316.5597699999998</v>
      </c>
      <c r="K194" s="86"/>
    </row>
    <row r="195" spans="1:11" ht="38.25" x14ac:dyDescent="0.2">
      <c r="A195" s="70" t="s">
        <v>487</v>
      </c>
      <c r="B195" s="3" t="s">
        <v>78</v>
      </c>
      <c r="C195" s="3" t="s">
        <v>261</v>
      </c>
      <c r="D195" s="3" t="s">
        <v>15</v>
      </c>
      <c r="E195" s="9" t="s">
        <v>139</v>
      </c>
      <c r="F195" s="3"/>
      <c r="G195" s="109">
        <f>G196</f>
        <v>0</v>
      </c>
      <c r="H195" s="109">
        <f t="shared" ref="H195:I195" si="32">H196</f>
        <v>302.32</v>
      </c>
      <c r="I195" s="109">
        <f t="shared" si="32"/>
        <v>302.32</v>
      </c>
      <c r="K195" s="86"/>
    </row>
    <row r="196" spans="1:11" ht="25.5" x14ac:dyDescent="0.2">
      <c r="A196" s="70" t="s">
        <v>488</v>
      </c>
      <c r="B196" s="3" t="s">
        <v>78</v>
      </c>
      <c r="C196" s="3" t="s">
        <v>261</v>
      </c>
      <c r="D196" s="3" t="s">
        <v>15</v>
      </c>
      <c r="E196" s="9" t="s">
        <v>172</v>
      </c>
      <c r="F196" s="3"/>
      <c r="G196" s="109">
        <f>G197+G199</f>
        <v>0</v>
      </c>
      <c r="H196" s="109">
        <f t="shared" ref="H196:I196" si="33">H197+H199</f>
        <v>302.32</v>
      </c>
      <c r="I196" s="109">
        <f t="shared" si="33"/>
        <v>302.32</v>
      </c>
      <c r="K196" s="86"/>
    </row>
    <row r="197" spans="1:11" ht="63.75" x14ac:dyDescent="0.2">
      <c r="A197" s="107" t="s">
        <v>496</v>
      </c>
      <c r="B197" s="3" t="s">
        <v>78</v>
      </c>
      <c r="C197" s="3" t="s">
        <v>261</v>
      </c>
      <c r="D197" s="3" t="s">
        <v>15</v>
      </c>
      <c r="E197" s="9" t="s">
        <v>470</v>
      </c>
      <c r="F197" s="3"/>
      <c r="G197" s="109">
        <f>G198</f>
        <v>0</v>
      </c>
      <c r="H197" s="109">
        <f t="shared" ref="H197:I197" si="34">H198</f>
        <v>15.116</v>
      </c>
      <c r="I197" s="109">
        <f t="shared" si="34"/>
        <v>15.116</v>
      </c>
      <c r="K197" s="86"/>
    </row>
    <row r="198" spans="1:11" x14ac:dyDescent="0.2">
      <c r="A198" s="39" t="s">
        <v>408</v>
      </c>
      <c r="B198" s="3" t="s">
        <v>78</v>
      </c>
      <c r="C198" s="3" t="s">
        <v>261</v>
      </c>
      <c r="D198" s="3" t="s">
        <v>15</v>
      </c>
      <c r="E198" s="9" t="s">
        <v>470</v>
      </c>
      <c r="F198" s="3" t="s">
        <v>409</v>
      </c>
      <c r="G198" s="109"/>
      <c r="H198" s="109">
        <v>15.116</v>
      </c>
      <c r="I198" s="109">
        <f>G198+H198</f>
        <v>15.116</v>
      </c>
      <c r="K198" s="86"/>
    </row>
    <row r="199" spans="1:11" ht="38.25" x14ac:dyDescent="0.2">
      <c r="A199" s="107" t="s">
        <v>497</v>
      </c>
      <c r="B199" s="3" t="s">
        <v>78</v>
      </c>
      <c r="C199" s="3" t="s">
        <v>261</v>
      </c>
      <c r="D199" s="3" t="s">
        <v>15</v>
      </c>
      <c r="E199" s="9" t="s">
        <v>484</v>
      </c>
      <c r="F199" s="3"/>
      <c r="G199" s="109">
        <f>G200</f>
        <v>0</v>
      </c>
      <c r="H199" s="109">
        <f t="shared" ref="H199:I199" si="35">H200</f>
        <v>287.20400000000001</v>
      </c>
      <c r="I199" s="109">
        <f t="shared" si="35"/>
        <v>287.20400000000001</v>
      </c>
      <c r="K199" s="86"/>
    </row>
    <row r="200" spans="1:11" x14ac:dyDescent="0.2">
      <c r="A200" s="39" t="s">
        <v>408</v>
      </c>
      <c r="B200" s="3" t="s">
        <v>78</v>
      </c>
      <c r="C200" s="3" t="s">
        <v>261</v>
      </c>
      <c r="D200" s="3" t="s">
        <v>15</v>
      </c>
      <c r="E200" s="9" t="s">
        <v>484</v>
      </c>
      <c r="F200" s="3" t="s">
        <v>409</v>
      </c>
      <c r="G200" s="109"/>
      <c r="H200" s="109">
        <v>287.20400000000001</v>
      </c>
      <c r="I200" s="109">
        <f>G200+H200</f>
        <v>287.20400000000001</v>
      </c>
      <c r="K200" s="86"/>
    </row>
    <row r="201" spans="1:11" ht="38.25" x14ac:dyDescent="0.2">
      <c r="A201" s="70" t="s">
        <v>16</v>
      </c>
      <c r="B201" s="3" t="s">
        <v>78</v>
      </c>
      <c r="C201" s="3" t="s">
        <v>261</v>
      </c>
      <c r="D201" s="3" t="s">
        <v>15</v>
      </c>
      <c r="E201" s="9" t="s">
        <v>44</v>
      </c>
      <c r="F201" s="3"/>
      <c r="G201" s="109">
        <f>G202</f>
        <v>0</v>
      </c>
      <c r="H201" s="109">
        <f t="shared" ref="H201:I203" si="36">H202</f>
        <v>52.08</v>
      </c>
      <c r="I201" s="109">
        <f t="shared" si="36"/>
        <v>52.08</v>
      </c>
      <c r="K201" s="86"/>
    </row>
    <row r="202" spans="1:11" ht="25.5" x14ac:dyDescent="0.2">
      <c r="A202" s="70" t="s">
        <v>495</v>
      </c>
      <c r="B202" s="3" t="s">
        <v>78</v>
      </c>
      <c r="C202" s="3" t="s">
        <v>261</v>
      </c>
      <c r="D202" s="3" t="s">
        <v>15</v>
      </c>
      <c r="E202" s="9" t="s">
        <v>148</v>
      </c>
      <c r="F202" s="3"/>
      <c r="G202" s="109">
        <f>G203</f>
        <v>0</v>
      </c>
      <c r="H202" s="109">
        <f t="shared" si="36"/>
        <v>52.08</v>
      </c>
      <c r="I202" s="109">
        <f t="shared" si="36"/>
        <v>52.08</v>
      </c>
      <c r="K202" s="86"/>
    </row>
    <row r="203" spans="1:11" ht="38.25" x14ac:dyDescent="0.2">
      <c r="A203" s="91" t="s">
        <v>442</v>
      </c>
      <c r="B203" s="3" t="s">
        <v>78</v>
      </c>
      <c r="C203" s="3" t="s">
        <v>261</v>
      </c>
      <c r="D203" s="3" t="s">
        <v>15</v>
      </c>
      <c r="E203" s="9" t="s">
        <v>439</v>
      </c>
      <c r="F203" s="3"/>
      <c r="G203" s="109">
        <f>G204</f>
        <v>0</v>
      </c>
      <c r="H203" s="109">
        <f t="shared" si="36"/>
        <v>52.08</v>
      </c>
      <c r="I203" s="109">
        <f t="shared" si="36"/>
        <v>52.08</v>
      </c>
      <c r="K203" s="86"/>
    </row>
    <row r="204" spans="1:11" x14ac:dyDescent="0.2">
      <c r="A204" s="39" t="s">
        <v>408</v>
      </c>
      <c r="B204" s="3" t="s">
        <v>78</v>
      </c>
      <c r="C204" s="3" t="s">
        <v>261</v>
      </c>
      <c r="D204" s="3" t="s">
        <v>15</v>
      </c>
      <c r="E204" s="9" t="s">
        <v>439</v>
      </c>
      <c r="F204" s="3" t="s">
        <v>409</v>
      </c>
      <c r="G204" s="109"/>
      <c r="H204" s="109">
        <v>52.08</v>
      </c>
      <c r="I204" s="109">
        <f>G204+H204</f>
        <v>52.08</v>
      </c>
      <c r="K204" s="86"/>
    </row>
    <row r="205" spans="1:11" x14ac:dyDescent="0.2">
      <c r="A205" s="12" t="s">
        <v>89</v>
      </c>
      <c r="B205" s="3" t="s">
        <v>78</v>
      </c>
      <c r="C205" s="3" t="s">
        <v>261</v>
      </c>
      <c r="D205" s="3" t="s">
        <v>15</v>
      </c>
      <c r="E205" s="9" t="s">
        <v>90</v>
      </c>
      <c r="F205" s="3"/>
      <c r="G205" s="109">
        <f>G206+G208</f>
        <v>1962.15977</v>
      </c>
      <c r="H205" s="109">
        <f>H206+H208</f>
        <v>0</v>
      </c>
      <c r="I205" s="109">
        <f>I206+I208</f>
        <v>1962.15977</v>
      </c>
      <c r="K205" s="86"/>
    </row>
    <row r="206" spans="1:11" ht="51" x14ac:dyDescent="0.2">
      <c r="A206" s="91" t="s">
        <v>457</v>
      </c>
      <c r="B206" s="3" t="s">
        <v>78</v>
      </c>
      <c r="C206" s="3" t="s">
        <v>261</v>
      </c>
      <c r="D206" s="3" t="s">
        <v>15</v>
      </c>
      <c r="E206" s="9" t="s">
        <v>425</v>
      </c>
      <c r="F206" s="3"/>
      <c r="G206" s="110">
        <f>G207</f>
        <v>1569.10402</v>
      </c>
      <c r="H206" s="110">
        <f t="shared" ref="H206:I208" si="37">H207</f>
        <v>0</v>
      </c>
      <c r="I206" s="110">
        <f t="shared" si="37"/>
        <v>1569.10402</v>
      </c>
      <c r="K206" s="86"/>
    </row>
    <row r="207" spans="1:11" x14ac:dyDescent="0.2">
      <c r="A207" s="39" t="s">
        <v>408</v>
      </c>
      <c r="B207" s="3" t="s">
        <v>78</v>
      </c>
      <c r="C207" s="3" t="s">
        <v>261</v>
      </c>
      <c r="D207" s="3" t="s">
        <v>15</v>
      </c>
      <c r="E207" s="9" t="s">
        <v>425</v>
      </c>
      <c r="F207" s="3" t="s">
        <v>409</v>
      </c>
      <c r="G207" s="109">
        <v>1569.10402</v>
      </c>
      <c r="H207" s="109"/>
      <c r="I207" s="109">
        <f>G207+H207</f>
        <v>1569.10402</v>
      </c>
      <c r="J207" s="56">
        <v>1569.10402</v>
      </c>
      <c r="K207" s="86">
        <f>J207-G207</f>
        <v>0</v>
      </c>
    </row>
    <row r="208" spans="1:11" ht="51" x14ac:dyDescent="0.2">
      <c r="A208" s="91" t="s">
        <v>457</v>
      </c>
      <c r="B208" s="3" t="s">
        <v>78</v>
      </c>
      <c r="C208" s="3" t="s">
        <v>261</v>
      </c>
      <c r="D208" s="3" t="s">
        <v>15</v>
      </c>
      <c r="E208" s="9" t="s">
        <v>426</v>
      </c>
      <c r="F208" s="3"/>
      <c r="G208" s="110">
        <f>G209</f>
        <v>393.05574999999999</v>
      </c>
      <c r="H208" s="110">
        <f t="shared" si="37"/>
        <v>0</v>
      </c>
      <c r="I208" s="110">
        <f t="shared" si="37"/>
        <v>393.05574999999999</v>
      </c>
      <c r="K208" s="86"/>
    </row>
    <row r="209" spans="1:11" x14ac:dyDescent="0.2">
      <c r="A209" s="39" t="s">
        <v>408</v>
      </c>
      <c r="B209" s="3" t="s">
        <v>78</v>
      </c>
      <c r="C209" s="3" t="s">
        <v>261</v>
      </c>
      <c r="D209" s="3" t="s">
        <v>15</v>
      </c>
      <c r="E209" s="9" t="s">
        <v>426</v>
      </c>
      <c r="F209" s="3" t="s">
        <v>409</v>
      </c>
      <c r="G209" s="109">
        <v>393.05574999999999</v>
      </c>
      <c r="H209" s="109"/>
      <c r="I209" s="109">
        <f>G209+H209</f>
        <v>393.05574999999999</v>
      </c>
      <c r="J209" s="56">
        <v>393.05574999999999</v>
      </c>
      <c r="K209" s="86">
        <f>J209-G209</f>
        <v>0</v>
      </c>
    </row>
    <row r="210" spans="1:11" ht="38.25" x14ac:dyDescent="0.2">
      <c r="A210" s="16" t="s">
        <v>117</v>
      </c>
      <c r="B210" s="3" t="s">
        <v>78</v>
      </c>
      <c r="C210" s="3" t="s">
        <v>118</v>
      </c>
      <c r="D210" s="3" t="s">
        <v>110</v>
      </c>
      <c r="E210" s="3"/>
      <c r="F210" s="3"/>
      <c r="G210" s="109">
        <f>G211+G219</f>
        <v>28662.1</v>
      </c>
      <c r="H210" s="109">
        <f>H211+H219</f>
        <v>1894.431</v>
      </c>
      <c r="I210" s="109">
        <f>I211+I219</f>
        <v>30556.530999999999</v>
      </c>
      <c r="K210" s="86"/>
    </row>
    <row r="211" spans="1:11" ht="38.25" x14ac:dyDescent="0.2">
      <c r="A211" s="16" t="s">
        <v>119</v>
      </c>
      <c r="B211" s="3" t="s">
        <v>78</v>
      </c>
      <c r="C211" s="3" t="s">
        <v>118</v>
      </c>
      <c r="D211" s="3" t="s">
        <v>15</v>
      </c>
      <c r="E211" s="3"/>
      <c r="F211" s="3"/>
      <c r="G211" s="109">
        <f t="shared" ref="G211:I212" si="38">G212</f>
        <v>25487</v>
      </c>
      <c r="H211" s="109">
        <f t="shared" si="38"/>
        <v>0</v>
      </c>
      <c r="I211" s="109">
        <f t="shared" si="38"/>
        <v>25487</v>
      </c>
      <c r="K211" s="86"/>
    </row>
    <row r="212" spans="1:11" ht="51" x14ac:dyDescent="0.2">
      <c r="A212" s="5" t="s">
        <v>81</v>
      </c>
      <c r="B212" s="3" t="s">
        <v>78</v>
      </c>
      <c r="C212" s="3" t="s">
        <v>118</v>
      </c>
      <c r="D212" s="3" t="s">
        <v>15</v>
      </c>
      <c r="E212" s="3" t="s">
        <v>82</v>
      </c>
      <c r="F212" s="3"/>
      <c r="G212" s="109">
        <f t="shared" si="38"/>
        <v>25487</v>
      </c>
      <c r="H212" s="109">
        <f t="shared" si="38"/>
        <v>0</v>
      </c>
      <c r="I212" s="109">
        <f t="shared" si="38"/>
        <v>25487</v>
      </c>
      <c r="K212" s="86"/>
    </row>
    <row r="213" spans="1:11" ht="43.5" customHeight="1" x14ac:dyDescent="0.2">
      <c r="A213" s="7" t="s">
        <v>104</v>
      </c>
      <c r="B213" s="3" t="s">
        <v>78</v>
      </c>
      <c r="C213" s="3" t="s">
        <v>118</v>
      </c>
      <c r="D213" s="3" t="s">
        <v>15</v>
      </c>
      <c r="E213" s="3" t="s">
        <v>105</v>
      </c>
      <c r="F213" s="3"/>
      <c r="G213" s="109">
        <f>G214+G217</f>
        <v>25487</v>
      </c>
      <c r="H213" s="109">
        <f>H214+H217</f>
        <v>0</v>
      </c>
      <c r="I213" s="109">
        <f>I214+I217</f>
        <v>25487</v>
      </c>
      <c r="K213" s="86"/>
    </row>
    <row r="214" spans="1:11" ht="51" x14ac:dyDescent="0.2">
      <c r="A214" s="70" t="s">
        <v>364</v>
      </c>
      <c r="B214" s="3" t="s">
        <v>78</v>
      </c>
      <c r="C214" s="3" t="s">
        <v>118</v>
      </c>
      <c r="D214" s="3" t="s">
        <v>15</v>
      </c>
      <c r="E214" s="3" t="s">
        <v>107</v>
      </c>
      <c r="F214" s="3"/>
      <c r="G214" s="109">
        <f>G215</f>
        <v>20857</v>
      </c>
      <c r="H214" s="109">
        <f>H215</f>
        <v>0</v>
      </c>
      <c r="I214" s="109">
        <f>I215</f>
        <v>20857</v>
      </c>
      <c r="K214" s="86"/>
    </row>
    <row r="215" spans="1:11" ht="38.25" x14ac:dyDescent="0.2">
      <c r="A215" s="16" t="s">
        <v>120</v>
      </c>
      <c r="B215" s="3" t="s">
        <v>78</v>
      </c>
      <c r="C215" s="3" t="s">
        <v>118</v>
      </c>
      <c r="D215" s="3" t="s">
        <v>15</v>
      </c>
      <c r="E215" s="3" t="s">
        <v>343</v>
      </c>
      <c r="F215" s="3"/>
      <c r="G215" s="109">
        <f>G216</f>
        <v>20857</v>
      </c>
      <c r="H215" s="109">
        <f t="shared" ref="H215:I217" si="39">H216</f>
        <v>0</v>
      </c>
      <c r="I215" s="109">
        <f t="shared" si="39"/>
        <v>20857</v>
      </c>
      <c r="K215" s="86"/>
    </row>
    <row r="216" spans="1:11" ht="25.5" x14ac:dyDescent="0.2">
      <c r="A216" s="4" t="s">
        <v>121</v>
      </c>
      <c r="B216" s="3" t="s">
        <v>78</v>
      </c>
      <c r="C216" s="3" t="s">
        <v>118</v>
      </c>
      <c r="D216" s="3" t="s">
        <v>15</v>
      </c>
      <c r="E216" s="3" t="s">
        <v>343</v>
      </c>
      <c r="F216" s="3" t="s">
        <v>122</v>
      </c>
      <c r="G216" s="109">
        <v>20857</v>
      </c>
      <c r="H216" s="109"/>
      <c r="I216" s="109">
        <f>G216+H216</f>
        <v>20857</v>
      </c>
      <c r="J216" s="56">
        <v>20857</v>
      </c>
      <c r="K216" s="86">
        <f>J216-G216</f>
        <v>0</v>
      </c>
    </row>
    <row r="217" spans="1:11" ht="45" customHeight="1" x14ac:dyDescent="0.2">
      <c r="A217" s="89" t="s">
        <v>394</v>
      </c>
      <c r="B217" s="19" t="s">
        <v>78</v>
      </c>
      <c r="C217" s="19" t="s">
        <v>118</v>
      </c>
      <c r="D217" s="19" t="s">
        <v>15</v>
      </c>
      <c r="E217" s="3" t="s">
        <v>369</v>
      </c>
      <c r="F217" s="3"/>
      <c r="G217" s="109">
        <f>G218</f>
        <v>4630</v>
      </c>
      <c r="H217" s="109">
        <f t="shared" si="39"/>
        <v>0</v>
      </c>
      <c r="I217" s="109">
        <f t="shared" si="39"/>
        <v>4630</v>
      </c>
      <c r="K217" s="86"/>
    </row>
    <row r="218" spans="1:11" ht="25.5" x14ac:dyDescent="0.2">
      <c r="A218" s="4" t="s">
        <v>121</v>
      </c>
      <c r="B218" s="19" t="s">
        <v>78</v>
      </c>
      <c r="C218" s="19" t="s">
        <v>118</v>
      </c>
      <c r="D218" s="3" t="s">
        <v>15</v>
      </c>
      <c r="E218" s="3" t="s">
        <v>369</v>
      </c>
      <c r="F218" s="3" t="s">
        <v>122</v>
      </c>
      <c r="G218" s="109">
        <v>4630</v>
      </c>
      <c r="H218" s="109"/>
      <c r="I218" s="109">
        <f>G218+H218</f>
        <v>4630</v>
      </c>
      <c r="J218" s="56">
        <v>4630</v>
      </c>
      <c r="K218" s="86">
        <f>J218-G218</f>
        <v>0</v>
      </c>
    </row>
    <row r="219" spans="1:11" ht="39" customHeight="1" x14ac:dyDescent="0.2">
      <c r="A219" s="101" t="s">
        <v>365</v>
      </c>
      <c r="B219" s="3" t="s">
        <v>78</v>
      </c>
      <c r="C219" s="3" t="s">
        <v>118</v>
      </c>
      <c r="D219" s="3" t="s">
        <v>112</v>
      </c>
      <c r="E219" s="3"/>
      <c r="F219" s="3"/>
      <c r="G219" s="109">
        <f>G220+G228</f>
        <v>3175.1</v>
      </c>
      <c r="H219" s="109">
        <f>H220+H228</f>
        <v>1894.431</v>
      </c>
      <c r="I219" s="109">
        <f>I220+I228</f>
        <v>5069.5309999999999</v>
      </c>
      <c r="K219" s="86"/>
    </row>
    <row r="220" spans="1:11" ht="51" x14ac:dyDescent="0.2">
      <c r="A220" s="5" t="s">
        <v>81</v>
      </c>
      <c r="B220" s="3" t="s">
        <v>78</v>
      </c>
      <c r="C220" s="3" t="s">
        <v>118</v>
      </c>
      <c r="D220" s="3" t="s">
        <v>112</v>
      </c>
      <c r="E220" s="3" t="s">
        <v>82</v>
      </c>
      <c r="F220" s="3"/>
      <c r="G220" s="109">
        <f t="shared" ref="G220:H220" si="40">G221</f>
        <v>3145.1</v>
      </c>
      <c r="H220" s="109">
        <f t="shared" si="40"/>
        <v>1879.431</v>
      </c>
      <c r="I220" s="109">
        <f>I221</f>
        <v>5024.5309999999999</v>
      </c>
      <c r="K220" s="86"/>
    </row>
    <row r="221" spans="1:11" ht="51" x14ac:dyDescent="0.2">
      <c r="A221" s="7" t="s">
        <v>104</v>
      </c>
      <c r="B221" s="3" t="s">
        <v>78</v>
      </c>
      <c r="C221" s="3" t="s">
        <v>118</v>
      </c>
      <c r="D221" s="3" t="s">
        <v>112</v>
      </c>
      <c r="E221" s="3" t="s">
        <v>105</v>
      </c>
      <c r="F221" s="3"/>
      <c r="G221" s="109">
        <f>G222</f>
        <v>3145.1</v>
      </c>
      <c r="H221" s="109">
        <f t="shared" ref="H221:I221" si="41">H222</f>
        <v>1879.431</v>
      </c>
      <c r="I221" s="109">
        <f t="shared" si="41"/>
        <v>5024.5309999999999</v>
      </c>
      <c r="K221" s="86"/>
    </row>
    <row r="222" spans="1:11" ht="51" x14ac:dyDescent="0.2">
      <c r="A222" s="70" t="s">
        <v>364</v>
      </c>
      <c r="B222" s="3" t="s">
        <v>78</v>
      </c>
      <c r="C222" s="3" t="s">
        <v>118</v>
      </c>
      <c r="D222" s="3" t="s">
        <v>112</v>
      </c>
      <c r="E222" s="78" t="s">
        <v>107</v>
      </c>
      <c r="F222" s="3"/>
      <c r="G222" s="109">
        <f>G223+G226</f>
        <v>3145.1</v>
      </c>
      <c r="H222" s="109">
        <f t="shared" ref="H222:I222" si="42">H223+H226</f>
        <v>1879.431</v>
      </c>
      <c r="I222" s="109">
        <f t="shared" si="42"/>
        <v>5024.5309999999999</v>
      </c>
      <c r="K222" s="86"/>
    </row>
    <row r="223" spans="1:11" ht="25.5" x14ac:dyDescent="0.2">
      <c r="A223" s="71" t="s">
        <v>366</v>
      </c>
      <c r="B223" s="3" t="s">
        <v>78</v>
      </c>
      <c r="C223" s="3" t="s">
        <v>118</v>
      </c>
      <c r="D223" s="3" t="s">
        <v>112</v>
      </c>
      <c r="E223" s="3" t="s">
        <v>395</v>
      </c>
      <c r="F223" s="3"/>
      <c r="G223" s="109">
        <f>G224+G225</f>
        <v>3145.1</v>
      </c>
      <c r="H223" s="109">
        <f t="shared" ref="H223:I223" si="43">H224+H225</f>
        <v>1846.47</v>
      </c>
      <c r="I223" s="109">
        <f t="shared" si="43"/>
        <v>4991.57</v>
      </c>
      <c r="K223" s="86"/>
    </row>
    <row r="224" spans="1:11" x14ac:dyDescent="0.2">
      <c r="A224" s="10" t="s">
        <v>367</v>
      </c>
      <c r="B224" s="3" t="s">
        <v>78</v>
      </c>
      <c r="C224" s="3" t="s">
        <v>118</v>
      </c>
      <c r="D224" s="3" t="s">
        <v>112</v>
      </c>
      <c r="E224" s="3" t="s">
        <v>395</v>
      </c>
      <c r="F224" s="3" t="s">
        <v>368</v>
      </c>
      <c r="G224" s="109">
        <v>3145.1</v>
      </c>
      <c r="H224" s="111">
        <f>830+119</f>
        <v>949</v>
      </c>
      <c r="I224" s="109">
        <f>G224+H224</f>
        <v>4094.1</v>
      </c>
      <c r="J224" s="56">
        <v>866</v>
      </c>
      <c r="K224" s="86">
        <f>J224-G224</f>
        <v>-2279.1</v>
      </c>
    </row>
    <row r="225" spans="1:11" x14ac:dyDescent="0.2">
      <c r="A225" s="39" t="s">
        <v>408</v>
      </c>
      <c r="B225" s="3" t="s">
        <v>78</v>
      </c>
      <c r="C225" s="3" t="s">
        <v>118</v>
      </c>
      <c r="D225" s="3" t="s">
        <v>112</v>
      </c>
      <c r="E225" s="3" t="s">
        <v>395</v>
      </c>
      <c r="F225" s="3" t="s">
        <v>409</v>
      </c>
      <c r="G225" s="109"/>
      <c r="H225" s="111">
        <f>51.486+177.945+48+93+297.039+230</f>
        <v>897.47</v>
      </c>
      <c r="I225" s="109">
        <f>G225+H225</f>
        <v>897.47</v>
      </c>
      <c r="K225" s="86"/>
    </row>
    <row r="226" spans="1:11" ht="38.25" x14ac:dyDescent="0.2">
      <c r="A226" s="71" t="s">
        <v>499</v>
      </c>
      <c r="B226" s="3" t="s">
        <v>78</v>
      </c>
      <c r="C226" s="3" t="s">
        <v>118</v>
      </c>
      <c r="D226" s="3" t="s">
        <v>112</v>
      </c>
      <c r="E226" s="3" t="s">
        <v>498</v>
      </c>
      <c r="F226" s="3"/>
      <c r="G226" s="109">
        <f>G227</f>
        <v>0</v>
      </c>
      <c r="H226" s="109">
        <f t="shared" ref="H226:I226" si="44">H227</f>
        <v>32.960999999999999</v>
      </c>
      <c r="I226" s="109">
        <f t="shared" si="44"/>
        <v>32.960999999999999</v>
      </c>
      <c r="K226" s="86"/>
    </row>
    <row r="227" spans="1:11" x14ac:dyDescent="0.2">
      <c r="A227" s="39" t="s">
        <v>408</v>
      </c>
      <c r="B227" s="3" t="s">
        <v>78</v>
      </c>
      <c r="C227" s="3" t="s">
        <v>118</v>
      </c>
      <c r="D227" s="3" t="s">
        <v>112</v>
      </c>
      <c r="E227" s="3" t="s">
        <v>498</v>
      </c>
      <c r="F227" s="3" t="s">
        <v>409</v>
      </c>
      <c r="G227" s="109"/>
      <c r="H227" s="111">
        <v>32.960999999999999</v>
      </c>
      <c r="I227" s="109">
        <f>G227+H227</f>
        <v>32.960999999999999</v>
      </c>
      <c r="K227" s="86"/>
    </row>
    <row r="228" spans="1:11" ht="25.5" x14ac:dyDescent="0.2">
      <c r="A228" s="12" t="s">
        <v>127</v>
      </c>
      <c r="B228" s="3" t="s">
        <v>78</v>
      </c>
      <c r="C228" s="3" t="s">
        <v>118</v>
      </c>
      <c r="D228" s="3" t="s">
        <v>112</v>
      </c>
      <c r="E228" s="3" t="s">
        <v>90</v>
      </c>
      <c r="F228" s="3"/>
      <c r="G228" s="109">
        <f t="shared" ref="G228:I229" si="45">G229</f>
        <v>30</v>
      </c>
      <c r="H228" s="109">
        <f t="shared" si="45"/>
        <v>15</v>
      </c>
      <c r="I228" s="109">
        <f t="shared" si="45"/>
        <v>45</v>
      </c>
      <c r="K228" s="86"/>
    </row>
    <row r="229" spans="1:11" x14ac:dyDescent="0.2">
      <c r="A229" s="103" t="s">
        <v>458</v>
      </c>
      <c r="B229" s="3" t="s">
        <v>78</v>
      </c>
      <c r="C229" s="3" t="s">
        <v>118</v>
      </c>
      <c r="D229" s="3" t="s">
        <v>112</v>
      </c>
      <c r="E229" s="3" t="s">
        <v>401</v>
      </c>
      <c r="F229" s="3"/>
      <c r="G229" s="109">
        <f t="shared" si="45"/>
        <v>30</v>
      </c>
      <c r="H229" s="109">
        <f t="shared" si="45"/>
        <v>15</v>
      </c>
      <c r="I229" s="109">
        <f t="shared" si="45"/>
        <v>45</v>
      </c>
      <c r="K229" s="86"/>
    </row>
    <row r="230" spans="1:11" x14ac:dyDescent="0.2">
      <c r="A230" s="39" t="s">
        <v>408</v>
      </c>
      <c r="B230" s="3" t="s">
        <v>78</v>
      </c>
      <c r="C230" s="3" t="s">
        <v>118</v>
      </c>
      <c r="D230" s="3" t="s">
        <v>112</v>
      </c>
      <c r="E230" s="3" t="s">
        <v>401</v>
      </c>
      <c r="F230" s="3" t="s">
        <v>409</v>
      </c>
      <c r="G230" s="109">
        <v>30</v>
      </c>
      <c r="H230" s="111">
        <v>15</v>
      </c>
      <c r="I230" s="109">
        <f>G230+H230</f>
        <v>45</v>
      </c>
      <c r="J230" s="56">
        <v>30</v>
      </c>
      <c r="K230" s="86">
        <f>J230-G230</f>
        <v>0</v>
      </c>
    </row>
    <row r="231" spans="1:11" x14ac:dyDescent="0.2">
      <c r="A231" s="1" t="s">
        <v>123</v>
      </c>
      <c r="B231" s="2" t="s">
        <v>124</v>
      </c>
      <c r="C231" s="3"/>
      <c r="D231" s="3"/>
      <c r="E231" s="3"/>
      <c r="F231" s="3"/>
      <c r="G231" s="112">
        <f>G232+G300+G328+G370+G411+G450+G492+G434+G405</f>
        <v>72370.895729999989</v>
      </c>
      <c r="H231" s="112">
        <f>H232+H300+H328+H370+H411+H450+H492+H434+H405</f>
        <v>8467.8157800000008</v>
      </c>
      <c r="I231" s="112">
        <f>I232+I300+I328+I370+I411+I450+I492+I434+I405</f>
        <v>80838.711509999979</v>
      </c>
      <c r="K231" s="86"/>
    </row>
    <row r="232" spans="1:11" x14ac:dyDescent="0.2">
      <c r="A232" s="15" t="s">
        <v>125</v>
      </c>
      <c r="B232" s="3" t="s">
        <v>124</v>
      </c>
      <c r="C232" s="3" t="s">
        <v>15</v>
      </c>
      <c r="D232" s="3"/>
      <c r="E232" s="3"/>
      <c r="F232" s="3"/>
      <c r="G232" s="109">
        <f>G233+G237+G245+G279+G268+G275</f>
        <v>22034.141249999997</v>
      </c>
      <c r="H232" s="109">
        <f>H233+H237+H245+H279+H268+H275</f>
        <v>2.5</v>
      </c>
      <c r="I232" s="109">
        <f t="shared" ref="I232" si="46">I233+I237+I245+I279+I268+I275</f>
        <v>22036.641249999997</v>
      </c>
      <c r="J232" s="86"/>
      <c r="K232" s="86"/>
    </row>
    <row r="233" spans="1:11" ht="38.25" x14ac:dyDescent="0.2">
      <c r="A233" s="15" t="s">
        <v>126</v>
      </c>
      <c r="B233" s="3" t="s">
        <v>124</v>
      </c>
      <c r="C233" s="3" t="s">
        <v>15</v>
      </c>
      <c r="D233" s="3" t="s">
        <v>29</v>
      </c>
      <c r="E233" s="3"/>
      <c r="F233" s="3"/>
      <c r="G233" s="109">
        <f>G234</f>
        <v>1371.02</v>
      </c>
      <c r="H233" s="109">
        <f t="shared" ref="H233:I235" si="47">H234</f>
        <v>0</v>
      </c>
      <c r="I233" s="109">
        <f t="shared" si="47"/>
        <v>1371.02</v>
      </c>
      <c r="K233" s="86"/>
    </row>
    <row r="234" spans="1:11" ht="25.5" x14ac:dyDescent="0.2">
      <c r="A234" s="12" t="s">
        <v>127</v>
      </c>
      <c r="B234" s="3" t="s">
        <v>124</v>
      </c>
      <c r="C234" s="3" t="s">
        <v>15</v>
      </c>
      <c r="D234" s="3" t="s">
        <v>29</v>
      </c>
      <c r="E234" s="5" t="s">
        <v>128</v>
      </c>
      <c r="F234" s="3"/>
      <c r="G234" s="109">
        <f>G235</f>
        <v>1371.02</v>
      </c>
      <c r="H234" s="109">
        <f t="shared" si="47"/>
        <v>0</v>
      </c>
      <c r="I234" s="109">
        <f t="shared" si="47"/>
        <v>1371.02</v>
      </c>
      <c r="K234" s="86"/>
    </row>
    <row r="235" spans="1:11" ht="25.5" x14ac:dyDescent="0.2">
      <c r="A235" s="12" t="s">
        <v>129</v>
      </c>
      <c r="B235" s="3" t="s">
        <v>124</v>
      </c>
      <c r="C235" s="3" t="s">
        <v>15</v>
      </c>
      <c r="D235" s="3" t="s">
        <v>29</v>
      </c>
      <c r="E235" s="5" t="s">
        <v>130</v>
      </c>
      <c r="F235" s="3"/>
      <c r="G235" s="109">
        <f>G236</f>
        <v>1371.02</v>
      </c>
      <c r="H235" s="109">
        <f t="shared" si="47"/>
        <v>0</v>
      </c>
      <c r="I235" s="109">
        <f t="shared" si="47"/>
        <v>1371.02</v>
      </c>
      <c r="K235" s="86"/>
    </row>
    <row r="236" spans="1:11" x14ac:dyDescent="0.2">
      <c r="A236" s="13" t="s">
        <v>54</v>
      </c>
      <c r="B236" s="3" t="s">
        <v>124</v>
      </c>
      <c r="C236" s="3" t="s">
        <v>15</v>
      </c>
      <c r="D236" s="3" t="s">
        <v>29</v>
      </c>
      <c r="E236" s="5" t="s">
        <v>130</v>
      </c>
      <c r="F236" s="3" t="s">
        <v>55</v>
      </c>
      <c r="G236" s="109">
        <v>1371.02</v>
      </c>
      <c r="H236" s="110"/>
      <c r="I236" s="109">
        <f>G236+H236</f>
        <v>1371.02</v>
      </c>
      <c r="J236" s="56">
        <v>1371.02</v>
      </c>
      <c r="K236" s="86">
        <f>J236-G236</f>
        <v>0</v>
      </c>
    </row>
    <row r="237" spans="1:11" ht="51" x14ac:dyDescent="0.2">
      <c r="A237" s="15" t="s">
        <v>131</v>
      </c>
      <c r="B237" s="3" t="s">
        <v>124</v>
      </c>
      <c r="C237" s="3" t="s">
        <v>15</v>
      </c>
      <c r="D237" s="3" t="s">
        <v>112</v>
      </c>
      <c r="E237" s="3"/>
      <c r="F237" s="3"/>
      <c r="G237" s="109">
        <f>G238</f>
        <v>1656.98</v>
      </c>
      <c r="H237" s="109">
        <f>H238</f>
        <v>166.41385</v>
      </c>
      <c r="I237" s="109">
        <f>I238</f>
        <v>1823.3938499999999</v>
      </c>
      <c r="K237" s="86"/>
    </row>
    <row r="238" spans="1:11" ht="38.25" x14ac:dyDescent="0.2">
      <c r="A238" s="12" t="s">
        <v>132</v>
      </c>
      <c r="B238" s="3" t="s">
        <v>124</v>
      </c>
      <c r="C238" s="3" t="s">
        <v>15</v>
      </c>
      <c r="D238" s="3" t="s">
        <v>112</v>
      </c>
      <c r="E238" s="5" t="s">
        <v>133</v>
      </c>
      <c r="F238" s="3"/>
      <c r="G238" s="109">
        <f>G239+G241</f>
        <v>1656.98</v>
      </c>
      <c r="H238" s="109">
        <f>H239+H241</f>
        <v>166.41385</v>
      </c>
      <c r="I238" s="109">
        <f>I239+I241</f>
        <v>1823.3938499999999</v>
      </c>
      <c r="K238" s="86"/>
    </row>
    <row r="239" spans="1:11" ht="25.5" x14ac:dyDescent="0.2">
      <c r="A239" s="12" t="s">
        <v>134</v>
      </c>
      <c r="B239" s="3" t="s">
        <v>124</v>
      </c>
      <c r="C239" s="3" t="s">
        <v>15</v>
      </c>
      <c r="D239" s="3" t="s">
        <v>112</v>
      </c>
      <c r="E239" s="5" t="s">
        <v>135</v>
      </c>
      <c r="F239" s="3"/>
      <c r="G239" s="109">
        <f>G240</f>
        <v>953.75</v>
      </c>
      <c r="H239" s="109">
        <f>H240</f>
        <v>0</v>
      </c>
      <c r="I239" s="109">
        <f>I240</f>
        <v>953.75</v>
      </c>
      <c r="K239" s="86"/>
    </row>
    <row r="240" spans="1:11" x14ac:dyDescent="0.2">
      <c r="A240" s="13" t="s">
        <v>54</v>
      </c>
      <c r="B240" s="3" t="s">
        <v>124</v>
      </c>
      <c r="C240" s="3" t="s">
        <v>15</v>
      </c>
      <c r="D240" s="3" t="s">
        <v>112</v>
      </c>
      <c r="E240" s="5" t="s">
        <v>135</v>
      </c>
      <c r="F240" s="3" t="s">
        <v>55</v>
      </c>
      <c r="G240" s="109">
        <v>953.75</v>
      </c>
      <c r="H240" s="110"/>
      <c r="I240" s="109">
        <f>G240+H240</f>
        <v>953.75</v>
      </c>
      <c r="J240" s="56">
        <v>953.75</v>
      </c>
      <c r="K240" s="86">
        <f>J240-G240</f>
        <v>0</v>
      </c>
    </row>
    <row r="241" spans="1:11" ht="38.25" x14ac:dyDescent="0.2">
      <c r="A241" s="12" t="s">
        <v>136</v>
      </c>
      <c r="B241" s="3" t="s">
        <v>124</v>
      </c>
      <c r="C241" s="3" t="s">
        <v>15</v>
      </c>
      <c r="D241" s="3" t="s">
        <v>112</v>
      </c>
      <c r="E241" s="5" t="s">
        <v>137</v>
      </c>
      <c r="F241" s="3"/>
      <c r="G241" s="109">
        <f>SUM(G242:G244)</f>
        <v>703.23</v>
      </c>
      <c r="H241" s="109">
        <f>SUM(H242:H244)</f>
        <v>166.41385</v>
      </c>
      <c r="I241" s="109">
        <f>SUM(I242:I244)</f>
        <v>869.64385000000004</v>
      </c>
      <c r="K241" s="86"/>
    </row>
    <row r="242" spans="1:11" x14ac:dyDescent="0.2">
      <c r="A242" s="13" t="s">
        <v>54</v>
      </c>
      <c r="B242" s="3" t="s">
        <v>124</v>
      </c>
      <c r="C242" s="3" t="s">
        <v>15</v>
      </c>
      <c r="D242" s="3" t="s">
        <v>112</v>
      </c>
      <c r="E242" s="5" t="s">
        <v>137</v>
      </c>
      <c r="F242" s="3" t="s">
        <v>55</v>
      </c>
      <c r="G242" s="109">
        <v>397.23</v>
      </c>
      <c r="H242" s="110">
        <v>166.41385</v>
      </c>
      <c r="I242" s="109">
        <f>G242+H242</f>
        <v>563.64385000000004</v>
      </c>
      <c r="J242" s="56">
        <v>397.23</v>
      </c>
      <c r="K242" s="86">
        <f>J242-G242</f>
        <v>0</v>
      </c>
    </row>
    <row r="243" spans="1:11" ht="63.75" x14ac:dyDescent="0.2">
      <c r="A243" s="4" t="s">
        <v>388</v>
      </c>
      <c r="B243" s="3" t="s">
        <v>124</v>
      </c>
      <c r="C243" s="3" t="s">
        <v>15</v>
      </c>
      <c r="D243" s="3" t="s">
        <v>112</v>
      </c>
      <c r="E243" s="12" t="s">
        <v>137</v>
      </c>
      <c r="F243" s="3" t="s">
        <v>59</v>
      </c>
      <c r="G243" s="109">
        <v>306</v>
      </c>
      <c r="H243" s="110"/>
      <c r="I243" s="109">
        <f>G243+H243</f>
        <v>306</v>
      </c>
      <c r="J243" s="56">
        <v>306</v>
      </c>
      <c r="K243" s="86">
        <f>J243-G243</f>
        <v>0</v>
      </c>
    </row>
    <row r="244" spans="1:11" ht="38.25" hidden="1" x14ac:dyDescent="0.2">
      <c r="A244" s="4" t="s">
        <v>62</v>
      </c>
      <c r="B244" s="3" t="s">
        <v>124</v>
      </c>
      <c r="C244" s="3" t="s">
        <v>15</v>
      </c>
      <c r="D244" s="3" t="s">
        <v>112</v>
      </c>
      <c r="E244" s="12" t="s">
        <v>137</v>
      </c>
      <c r="F244" s="3" t="s">
        <v>63</v>
      </c>
      <c r="G244" s="109"/>
      <c r="H244" s="110"/>
      <c r="I244" s="109">
        <f>G244+H244</f>
        <v>0</v>
      </c>
      <c r="K244" s="86">
        <f>J244-G244</f>
        <v>0</v>
      </c>
    </row>
    <row r="245" spans="1:11" ht="51" x14ac:dyDescent="0.2">
      <c r="A245" s="15" t="s">
        <v>80</v>
      </c>
      <c r="B245" s="3" t="s">
        <v>124</v>
      </c>
      <c r="C245" s="3" t="s">
        <v>15</v>
      </c>
      <c r="D245" s="3" t="s">
        <v>73</v>
      </c>
      <c r="E245" s="3"/>
      <c r="F245" s="3"/>
      <c r="G245" s="110">
        <f>G246+G256</f>
        <v>17064.671249999996</v>
      </c>
      <c r="H245" s="110">
        <f>H246+H256</f>
        <v>-331.81385</v>
      </c>
      <c r="I245" s="110">
        <f>I246+I256</f>
        <v>16732.857399999997</v>
      </c>
      <c r="K245" s="86"/>
    </row>
    <row r="246" spans="1:11" ht="38.25" x14ac:dyDescent="0.2">
      <c r="A246" s="5" t="s">
        <v>138</v>
      </c>
      <c r="B246" s="3" t="s">
        <v>124</v>
      </c>
      <c r="C246" s="3" t="s">
        <v>15</v>
      </c>
      <c r="D246" s="3" t="s">
        <v>73</v>
      </c>
      <c r="E246" s="3" t="s">
        <v>139</v>
      </c>
      <c r="F246" s="3"/>
      <c r="G246" s="110">
        <f>G247</f>
        <v>16311.071249999997</v>
      </c>
      <c r="H246" s="110">
        <f>H247</f>
        <v>-331.81385</v>
      </c>
      <c r="I246" s="110">
        <f>I247</f>
        <v>15979.257399999999</v>
      </c>
      <c r="K246" s="86"/>
    </row>
    <row r="247" spans="1:11" ht="38.25" x14ac:dyDescent="0.2">
      <c r="A247" s="7" t="s">
        <v>140</v>
      </c>
      <c r="B247" s="3" t="s">
        <v>124</v>
      </c>
      <c r="C247" s="3" t="s">
        <v>15</v>
      </c>
      <c r="D247" s="3" t="s">
        <v>73</v>
      </c>
      <c r="E247" s="6" t="s">
        <v>141</v>
      </c>
      <c r="F247" s="3"/>
      <c r="G247" s="110">
        <f>SUM(G248:G255)</f>
        <v>16311.071249999997</v>
      </c>
      <c r="H247" s="110">
        <f>SUM(H248:H255)</f>
        <v>-331.81385</v>
      </c>
      <c r="I247" s="110">
        <f>SUM(I248:I255)</f>
        <v>15979.257399999999</v>
      </c>
      <c r="K247" s="86"/>
    </row>
    <row r="248" spans="1:11" x14ac:dyDescent="0.2">
      <c r="A248" s="13" t="s">
        <v>54</v>
      </c>
      <c r="B248" s="3" t="s">
        <v>124</v>
      </c>
      <c r="C248" s="3" t="s">
        <v>15</v>
      </c>
      <c r="D248" s="3" t="s">
        <v>73</v>
      </c>
      <c r="E248" s="6" t="s">
        <v>142</v>
      </c>
      <c r="F248" s="3" t="s">
        <v>55</v>
      </c>
      <c r="G248" s="110">
        <v>11371.66</v>
      </c>
      <c r="H248" s="110">
        <v>-166.41385</v>
      </c>
      <c r="I248" s="110">
        <f t="shared" ref="I248:I254" si="48">G248+H248</f>
        <v>11205.246149999999</v>
      </c>
      <c r="J248" s="56">
        <v>12081.66</v>
      </c>
      <c r="K248" s="86">
        <f t="shared" ref="K248:K255" si="49">J248-G248</f>
        <v>710</v>
      </c>
    </row>
    <row r="249" spans="1:11" ht="38.25" x14ac:dyDescent="0.2">
      <c r="A249" s="4" t="s">
        <v>56</v>
      </c>
      <c r="B249" s="3" t="s">
        <v>124</v>
      </c>
      <c r="C249" s="3" t="s">
        <v>15</v>
      </c>
      <c r="D249" s="3" t="s">
        <v>73</v>
      </c>
      <c r="E249" s="6" t="s">
        <v>141</v>
      </c>
      <c r="F249" s="3" t="s">
        <v>57</v>
      </c>
      <c r="G249" s="110">
        <v>91.4</v>
      </c>
      <c r="H249" s="110"/>
      <c r="I249" s="110">
        <f t="shared" si="48"/>
        <v>91.4</v>
      </c>
      <c r="J249" s="56">
        <v>91.4</v>
      </c>
      <c r="K249" s="86">
        <f t="shared" si="49"/>
        <v>0</v>
      </c>
    </row>
    <row r="250" spans="1:11" ht="63.75" x14ac:dyDescent="0.2">
      <c r="A250" s="4" t="s">
        <v>58</v>
      </c>
      <c r="B250" s="3" t="s">
        <v>124</v>
      </c>
      <c r="C250" s="3" t="s">
        <v>15</v>
      </c>
      <c r="D250" s="3" t="s">
        <v>73</v>
      </c>
      <c r="E250" s="6" t="s">
        <v>141</v>
      </c>
      <c r="F250" s="3" t="s">
        <v>59</v>
      </c>
      <c r="G250" s="110">
        <v>81.3</v>
      </c>
      <c r="H250" s="110">
        <v>-81.3</v>
      </c>
      <c r="I250" s="110">
        <f t="shared" si="48"/>
        <v>0</v>
      </c>
      <c r="J250" s="56">
        <v>81.3</v>
      </c>
      <c r="K250" s="86">
        <f t="shared" si="49"/>
        <v>0</v>
      </c>
    </row>
    <row r="251" spans="1:11" ht="25.5" x14ac:dyDescent="0.2">
      <c r="A251" s="14" t="s">
        <v>60</v>
      </c>
      <c r="B251" s="3" t="s">
        <v>124</v>
      </c>
      <c r="C251" s="3" t="s">
        <v>15</v>
      </c>
      <c r="D251" s="3" t="s">
        <v>73</v>
      </c>
      <c r="E251" s="6" t="s">
        <v>141</v>
      </c>
      <c r="F251" s="3" t="s">
        <v>61</v>
      </c>
      <c r="G251" s="110">
        <v>748.4</v>
      </c>
      <c r="H251" s="110">
        <f>-69.1+140.2</f>
        <v>71.099999999999994</v>
      </c>
      <c r="I251" s="110">
        <f t="shared" si="48"/>
        <v>819.5</v>
      </c>
      <c r="J251" s="56">
        <v>748.4</v>
      </c>
      <c r="K251" s="86">
        <f t="shared" si="49"/>
        <v>0</v>
      </c>
    </row>
    <row r="252" spans="1:11" ht="38.25" x14ac:dyDescent="0.2">
      <c r="A252" s="4" t="s">
        <v>62</v>
      </c>
      <c r="B252" s="3" t="s">
        <v>124</v>
      </c>
      <c r="C252" s="3" t="s">
        <v>15</v>
      </c>
      <c r="D252" s="3" t="s">
        <v>73</v>
      </c>
      <c r="E252" s="6" t="s">
        <v>141</v>
      </c>
      <c r="F252" s="3" t="s">
        <v>63</v>
      </c>
      <c r="G252" s="110">
        <v>3918.93048</v>
      </c>
      <c r="H252" s="110">
        <f>-140.2+25-40</f>
        <v>-155.19999999999999</v>
      </c>
      <c r="I252" s="110">
        <f t="shared" si="48"/>
        <v>3763.7304800000002</v>
      </c>
      <c r="J252" s="56">
        <v>5906.5792300000003</v>
      </c>
      <c r="K252" s="86">
        <f t="shared" si="49"/>
        <v>1987.6487500000003</v>
      </c>
    </row>
    <row r="253" spans="1:11" ht="63.75" x14ac:dyDescent="0.2">
      <c r="A253" s="4" t="s">
        <v>452</v>
      </c>
      <c r="B253" s="3" t="s">
        <v>124</v>
      </c>
      <c r="C253" s="3" t="s">
        <v>15</v>
      </c>
      <c r="D253" s="3" t="s">
        <v>73</v>
      </c>
      <c r="E253" s="6" t="s">
        <v>427</v>
      </c>
      <c r="F253" s="3" t="s">
        <v>428</v>
      </c>
      <c r="G253" s="110">
        <v>14.14077</v>
      </c>
      <c r="H253" s="110"/>
      <c r="I253" s="110">
        <f>G253+H253</f>
        <v>14.14077</v>
      </c>
      <c r="J253" s="56">
        <v>14.14077</v>
      </c>
      <c r="K253" s="86">
        <f t="shared" si="49"/>
        <v>0</v>
      </c>
    </row>
    <row r="254" spans="1:11" ht="38.25" x14ac:dyDescent="0.2">
      <c r="A254" s="10" t="s">
        <v>143</v>
      </c>
      <c r="B254" s="3" t="s">
        <v>124</v>
      </c>
      <c r="C254" s="3" t="s">
        <v>15</v>
      </c>
      <c r="D254" s="3" t="s">
        <v>73</v>
      </c>
      <c r="E254" s="6" t="s">
        <v>141</v>
      </c>
      <c r="F254" s="3" t="s">
        <v>65</v>
      </c>
      <c r="G254" s="110">
        <v>0</v>
      </c>
      <c r="H254" s="110"/>
      <c r="I254" s="110">
        <f t="shared" si="48"/>
        <v>0</v>
      </c>
      <c r="J254" s="56">
        <v>539.78</v>
      </c>
      <c r="K254" s="86">
        <f t="shared" si="49"/>
        <v>539.78</v>
      </c>
    </row>
    <row r="255" spans="1:11" x14ac:dyDescent="0.2">
      <c r="A255" s="10" t="s">
        <v>66</v>
      </c>
      <c r="B255" s="3" t="s">
        <v>124</v>
      </c>
      <c r="C255" s="3" t="s">
        <v>15</v>
      </c>
      <c r="D255" s="3" t="s">
        <v>73</v>
      </c>
      <c r="E255" s="6" t="s">
        <v>141</v>
      </c>
      <c r="F255" s="3" t="s">
        <v>67</v>
      </c>
      <c r="G255" s="110">
        <v>85.24</v>
      </c>
      <c r="H255" s="110"/>
      <c r="I255" s="110">
        <f>G255+H255</f>
        <v>85.24</v>
      </c>
      <c r="J255" s="56">
        <v>85.24</v>
      </c>
      <c r="K255" s="86">
        <f t="shared" si="49"/>
        <v>0</v>
      </c>
    </row>
    <row r="256" spans="1:11" x14ac:dyDescent="0.2">
      <c r="A256" s="12" t="s">
        <v>89</v>
      </c>
      <c r="B256" s="3" t="s">
        <v>124</v>
      </c>
      <c r="C256" s="3" t="s">
        <v>15</v>
      </c>
      <c r="D256" s="3" t="s">
        <v>73</v>
      </c>
      <c r="E256" s="12" t="s">
        <v>96</v>
      </c>
      <c r="F256" s="3"/>
      <c r="G256" s="110">
        <f>G260+G266</f>
        <v>753.6</v>
      </c>
      <c r="H256" s="110">
        <f>H260+H266</f>
        <v>0</v>
      </c>
      <c r="I256" s="110">
        <f>I260+I266</f>
        <v>753.6</v>
      </c>
      <c r="K256" s="86"/>
    </row>
    <row r="257" spans="1:11" ht="25.5" hidden="1" x14ac:dyDescent="0.2">
      <c r="A257" s="72" t="s">
        <v>127</v>
      </c>
      <c r="B257" s="79" t="s">
        <v>124</v>
      </c>
      <c r="C257" s="79" t="s">
        <v>15</v>
      </c>
      <c r="D257" s="79" t="s">
        <v>73</v>
      </c>
      <c r="E257" s="72" t="s">
        <v>128</v>
      </c>
      <c r="F257" s="79"/>
      <c r="G257" s="110">
        <f t="shared" ref="G257:I258" si="50">G258</f>
        <v>0</v>
      </c>
      <c r="H257" s="110">
        <f t="shared" si="50"/>
        <v>0</v>
      </c>
      <c r="I257" s="110">
        <f t="shared" si="50"/>
        <v>0</v>
      </c>
      <c r="K257" s="86"/>
    </row>
    <row r="258" spans="1:11" ht="25.5" hidden="1" x14ac:dyDescent="0.2">
      <c r="A258" s="72" t="s">
        <v>144</v>
      </c>
      <c r="B258" s="79" t="s">
        <v>124</v>
      </c>
      <c r="C258" s="79" t="s">
        <v>15</v>
      </c>
      <c r="D258" s="79" t="s">
        <v>73</v>
      </c>
      <c r="E258" s="72" t="s">
        <v>130</v>
      </c>
      <c r="F258" s="79"/>
      <c r="G258" s="110">
        <f t="shared" si="50"/>
        <v>0</v>
      </c>
      <c r="H258" s="110">
        <f t="shared" si="50"/>
        <v>0</v>
      </c>
      <c r="I258" s="110">
        <f t="shared" si="50"/>
        <v>0</v>
      </c>
      <c r="K258" s="86"/>
    </row>
    <row r="259" spans="1:11" hidden="1" x14ac:dyDescent="0.2">
      <c r="A259" s="73" t="s">
        <v>54</v>
      </c>
      <c r="B259" s="79" t="s">
        <v>124</v>
      </c>
      <c r="C259" s="79" t="s">
        <v>15</v>
      </c>
      <c r="D259" s="79" t="s">
        <v>73</v>
      </c>
      <c r="E259" s="72" t="s">
        <v>130</v>
      </c>
      <c r="F259" s="79" t="s">
        <v>55</v>
      </c>
      <c r="G259" s="110"/>
      <c r="H259" s="110"/>
      <c r="I259" s="110">
        <f>G259+H259</f>
        <v>0</v>
      </c>
      <c r="K259" s="86"/>
    </row>
    <row r="260" spans="1:11" ht="102" customHeight="1" x14ac:dyDescent="0.2">
      <c r="A260" s="12" t="s">
        <v>145</v>
      </c>
      <c r="B260" s="3" t="s">
        <v>124</v>
      </c>
      <c r="C260" s="3" t="s">
        <v>15</v>
      </c>
      <c r="D260" s="3" t="s">
        <v>73</v>
      </c>
      <c r="E260" s="12" t="s">
        <v>370</v>
      </c>
      <c r="F260" s="3"/>
      <c r="G260" s="110">
        <f>SUM(G261:G265)</f>
        <v>753</v>
      </c>
      <c r="H260" s="110">
        <f>SUM(H261:H265)</f>
        <v>0</v>
      </c>
      <c r="I260" s="110">
        <f>SUM(I261:I265)</f>
        <v>753</v>
      </c>
      <c r="K260" s="86"/>
    </row>
    <row r="261" spans="1:11" x14ac:dyDescent="0.2">
      <c r="A261" s="13" t="s">
        <v>54</v>
      </c>
      <c r="B261" s="3" t="s">
        <v>124</v>
      </c>
      <c r="C261" s="3" t="s">
        <v>15</v>
      </c>
      <c r="D261" s="3" t="s">
        <v>73</v>
      </c>
      <c r="E261" s="12" t="s">
        <v>370</v>
      </c>
      <c r="F261" s="3" t="s">
        <v>55</v>
      </c>
      <c r="G261" s="109">
        <v>662.17370000000005</v>
      </c>
      <c r="H261" s="109"/>
      <c r="I261" s="110">
        <f>G261+H261</f>
        <v>662.17370000000005</v>
      </c>
      <c r="J261" s="56">
        <v>662.17370000000005</v>
      </c>
      <c r="K261" s="86">
        <f>J261-G261</f>
        <v>0</v>
      </c>
    </row>
    <row r="262" spans="1:11" ht="38.25" x14ac:dyDescent="0.2">
      <c r="A262" s="4" t="s">
        <v>56</v>
      </c>
      <c r="B262" s="3" t="s">
        <v>124</v>
      </c>
      <c r="C262" s="3" t="s">
        <v>15</v>
      </c>
      <c r="D262" s="3" t="s">
        <v>73</v>
      </c>
      <c r="E262" s="12" t="s">
        <v>370</v>
      </c>
      <c r="F262" s="3" t="s">
        <v>57</v>
      </c>
      <c r="G262" s="109">
        <v>1</v>
      </c>
      <c r="H262" s="109"/>
      <c r="I262" s="110">
        <f>G262+H262</f>
        <v>1</v>
      </c>
      <c r="J262" s="56">
        <v>1</v>
      </c>
      <c r="K262" s="86">
        <f>J262-G262</f>
        <v>0</v>
      </c>
    </row>
    <row r="263" spans="1:11" ht="63.75" hidden="1" x14ac:dyDescent="0.2">
      <c r="A263" s="4" t="s">
        <v>58</v>
      </c>
      <c r="B263" s="3" t="s">
        <v>124</v>
      </c>
      <c r="C263" s="3" t="s">
        <v>15</v>
      </c>
      <c r="D263" s="3" t="s">
        <v>73</v>
      </c>
      <c r="E263" s="12" t="s">
        <v>370</v>
      </c>
      <c r="F263" s="3" t="s">
        <v>59</v>
      </c>
      <c r="G263" s="109"/>
      <c r="H263" s="109"/>
      <c r="I263" s="110">
        <f>G263+H263</f>
        <v>0</v>
      </c>
      <c r="K263" s="86">
        <f>J263-G263</f>
        <v>0</v>
      </c>
    </row>
    <row r="264" spans="1:11" ht="25.5" hidden="1" x14ac:dyDescent="0.2">
      <c r="A264" s="14" t="s">
        <v>60</v>
      </c>
      <c r="B264" s="3" t="s">
        <v>124</v>
      </c>
      <c r="C264" s="3" t="s">
        <v>15</v>
      </c>
      <c r="D264" s="3" t="s">
        <v>73</v>
      </c>
      <c r="E264" s="12" t="s">
        <v>370</v>
      </c>
      <c r="F264" s="3" t="s">
        <v>61</v>
      </c>
      <c r="G264" s="110"/>
      <c r="H264" s="110"/>
      <c r="I264" s="110">
        <f>G264+H264</f>
        <v>0</v>
      </c>
      <c r="K264" s="86">
        <f>J264-G264</f>
        <v>0</v>
      </c>
    </row>
    <row r="265" spans="1:11" ht="38.25" x14ac:dyDescent="0.2">
      <c r="A265" s="4" t="s">
        <v>62</v>
      </c>
      <c r="B265" s="3" t="s">
        <v>124</v>
      </c>
      <c r="C265" s="3" t="s">
        <v>15</v>
      </c>
      <c r="D265" s="3" t="s">
        <v>73</v>
      </c>
      <c r="E265" s="12" t="s">
        <v>370</v>
      </c>
      <c r="F265" s="3" t="s">
        <v>63</v>
      </c>
      <c r="G265" s="110">
        <v>89.826300000000003</v>
      </c>
      <c r="H265" s="110"/>
      <c r="I265" s="110">
        <f>G265+H265</f>
        <v>89.826300000000003</v>
      </c>
      <c r="J265" s="56">
        <v>89.826300000000003</v>
      </c>
      <c r="K265" s="86">
        <f>J265-G265</f>
        <v>0</v>
      </c>
    </row>
    <row r="266" spans="1:11" ht="118.5" customHeight="1" x14ac:dyDescent="0.2">
      <c r="A266" s="8" t="s">
        <v>146</v>
      </c>
      <c r="B266" s="3" t="s">
        <v>124</v>
      </c>
      <c r="C266" s="3" t="s">
        <v>15</v>
      </c>
      <c r="D266" s="3" t="s">
        <v>73</v>
      </c>
      <c r="E266" s="12" t="s">
        <v>147</v>
      </c>
      <c r="F266" s="3"/>
      <c r="G266" s="110">
        <f>G267</f>
        <v>0.6</v>
      </c>
      <c r="H266" s="110">
        <f>H267</f>
        <v>0</v>
      </c>
      <c r="I266" s="110">
        <f>I267</f>
        <v>0.6</v>
      </c>
      <c r="K266" s="86"/>
    </row>
    <row r="267" spans="1:11" ht="38.25" x14ac:dyDescent="0.2">
      <c r="A267" s="4" t="s">
        <v>62</v>
      </c>
      <c r="B267" s="3" t="s">
        <v>124</v>
      </c>
      <c r="C267" s="3" t="s">
        <v>15</v>
      </c>
      <c r="D267" s="3" t="s">
        <v>73</v>
      </c>
      <c r="E267" s="12" t="s">
        <v>147</v>
      </c>
      <c r="F267" s="3" t="s">
        <v>63</v>
      </c>
      <c r="G267" s="110">
        <v>0.6</v>
      </c>
      <c r="H267" s="110"/>
      <c r="I267" s="110">
        <f>G267+H267</f>
        <v>0.6</v>
      </c>
      <c r="J267" s="56">
        <v>0.6</v>
      </c>
      <c r="K267" s="86">
        <f>J267-G267</f>
        <v>0</v>
      </c>
    </row>
    <row r="268" spans="1:11" ht="38.25" x14ac:dyDescent="0.2">
      <c r="A268" s="16" t="s">
        <v>85</v>
      </c>
      <c r="B268" s="3" t="s">
        <v>124</v>
      </c>
      <c r="C268" s="3" t="s">
        <v>15</v>
      </c>
      <c r="D268" s="3" t="s">
        <v>86</v>
      </c>
      <c r="E268" s="3"/>
      <c r="F268" s="3"/>
      <c r="G268" s="109">
        <f>G269</f>
        <v>844.77</v>
      </c>
      <c r="H268" s="109">
        <f t="shared" ref="H268:I270" si="51">H269</f>
        <v>0</v>
      </c>
      <c r="I268" s="109">
        <f t="shared" si="51"/>
        <v>844.77</v>
      </c>
      <c r="K268" s="86"/>
    </row>
    <row r="269" spans="1:11" x14ac:dyDescent="0.2">
      <c r="A269" s="12" t="s">
        <v>89</v>
      </c>
      <c r="B269" s="3" t="s">
        <v>124</v>
      </c>
      <c r="C269" s="3" t="s">
        <v>15</v>
      </c>
      <c r="D269" s="3" t="s">
        <v>86</v>
      </c>
      <c r="E269" s="12" t="s">
        <v>96</v>
      </c>
      <c r="F269" s="3"/>
      <c r="G269" s="109">
        <f>G270</f>
        <v>844.77</v>
      </c>
      <c r="H269" s="109">
        <f t="shared" si="51"/>
        <v>0</v>
      </c>
      <c r="I269" s="109">
        <f t="shared" si="51"/>
        <v>844.77</v>
      </c>
      <c r="K269" s="86"/>
    </row>
    <row r="270" spans="1:11" ht="25.5" x14ac:dyDescent="0.2">
      <c r="A270" s="12" t="s">
        <v>127</v>
      </c>
      <c r="B270" s="3" t="s">
        <v>124</v>
      </c>
      <c r="C270" s="3" t="s">
        <v>15</v>
      </c>
      <c r="D270" s="3" t="s">
        <v>86</v>
      </c>
      <c r="E270" s="12" t="s">
        <v>133</v>
      </c>
      <c r="F270" s="3"/>
      <c r="G270" s="109">
        <f>G271</f>
        <v>844.77</v>
      </c>
      <c r="H270" s="109">
        <f t="shared" si="51"/>
        <v>0</v>
      </c>
      <c r="I270" s="109">
        <f t="shared" si="51"/>
        <v>844.77</v>
      </c>
      <c r="K270" s="86"/>
    </row>
    <row r="271" spans="1:11" ht="38.25" x14ac:dyDescent="0.2">
      <c r="A271" s="12" t="s">
        <v>399</v>
      </c>
      <c r="B271" s="3" t="s">
        <v>124</v>
      </c>
      <c r="C271" s="3" t="s">
        <v>15</v>
      </c>
      <c r="D271" s="3" t="s">
        <v>86</v>
      </c>
      <c r="E271" s="12" t="s">
        <v>137</v>
      </c>
      <c r="F271" s="3"/>
      <c r="G271" s="109">
        <f>G272+G274+G273</f>
        <v>844.77</v>
      </c>
      <c r="H271" s="109">
        <f>H272+H274+H273</f>
        <v>0</v>
      </c>
      <c r="I271" s="109">
        <f>I272+I274+I273</f>
        <v>844.77</v>
      </c>
      <c r="K271" s="86"/>
    </row>
    <row r="272" spans="1:11" x14ac:dyDescent="0.2">
      <c r="A272" s="13" t="s">
        <v>54</v>
      </c>
      <c r="B272" s="3" t="s">
        <v>124</v>
      </c>
      <c r="C272" s="3" t="s">
        <v>15</v>
      </c>
      <c r="D272" s="3" t="s">
        <v>86</v>
      </c>
      <c r="E272" s="12" t="s">
        <v>137</v>
      </c>
      <c r="F272" s="3" t="s">
        <v>55</v>
      </c>
      <c r="G272" s="109">
        <v>826.77</v>
      </c>
      <c r="H272" s="109"/>
      <c r="I272" s="109">
        <f>G272+H272</f>
        <v>826.77</v>
      </c>
      <c r="J272" s="56">
        <v>826.77</v>
      </c>
      <c r="K272" s="86">
        <f>J272-G272</f>
        <v>0</v>
      </c>
    </row>
    <row r="273" spans="1:11" ht="25.5" x14ac:dyDescent="0.2">
      <c r="A273" s="14" t="s">
        <v>60</v>
      </c>
      <c r="B273" s="3" t="s">
        <v>124</v>
      </c>
      <c r="C273" s="3" t="s">
        <v>15</v>
      </c>
      <c r="D273" s="3" t="s">
        <v>86</v>
      </c>
      <c r="E273" s="12" t="s">
        <v>137</v>
      </c>
      <c r="F273" s="3" t="s">
        <v>61</v>
      </c>
      <c r="G273" s="109">
        <v>10</v>
      </c>
      <c r="H273" s="109"/>
      <c r="I273" s="109">
        <f>G273+H273</f>
        <v>10</v>
      </c>
      <c r="J273" s="56">
        <v>10</v>
      </c>
      <c r="K273" s="86">
        <f>J273-G273</f>
        <v>0</v>
      </c>
    </row>
    <row r="274" spans="1:11" ht="38.25" x14ac:dyDescent="0.2">
      <c r="A274" s="4" t="s">
        <v>62</v>
      </c>
      <c r="B274" s="3" t="s">
        <v>124</v>
      </c>
      <c r="C274" s="3" t="s">
        <v>15</v>
      </c>
      <c r="D274" s="3" t="s">
        <v>86</v>
      </c>
      <c r="E274" s="12" t="s">
        <v>137</v>
      </c>
      <c r="F274" s="3" t="s">
        <v>63</v>
      </c>
      <c r="G274" s="109">
        <v>8</v>
      </c>
      <c r="H274" s="109"/>
      <c r="I274" s="109">
        <f>G274+H274</f>
        <v>8</v>
      </c>
      <c r="J274" s="56">
        <v>8</v>
      </c>
      <c r="K274" s="86">
        <f>J274-G274</f>
        <v>0</v>
      </c>
    </row>
    <row r="275" spans="1:11" ht="25.5" x14ac:dyDescent="0.2">
      <c r="A275" s="4" t="s">
        <v>477</v>
      </c>
      <c r="B275" s="3" t="s">
        <v>124</v>
      </c>
      <c r="C275" s="3" t="s">
        <v>15</v>
      </c>
      <c r="D275" s="3" t="s">
        <v>13</v>
      </c>
      <c r="E275" s="12"/>
      <c r="F275" s="3"/>
      <c r="G275" s="109">
        <f>G276</f>
        <v>0</v>
      </c>
      <c r="H275" s="109">
        <f t="shared" ref="H275:I277" si="52">H276</f>
        <v>183</v>
      </c>
      <c r="I275" s="109">
        <f t="shared" si="52"/>
        <v>183</v>
      </c>
      <c r="K275" s="86"/>
    </row>
    <row r="276" spans="1:11" x14ac:dyDescent="0.2">
      <c r="A276" s="12" t="s">
        <v>89</v>
      </c>
      <c r="B276" s="3" t="s">
        <v>124</v>
      </c>
      <c r="C276" s="3" t="s">
        <v>15</v>
      </c>
      <c r="D276" s="3" t="s">
        <v>13</v>
      </c>
      <c r="E276" s="12">
        <v>9900000</v>
      </c>
      <c r="F276" s="3"/>
      <c r="G276" s="109">
        <f>G277</f>
        <v>0</v>
      </c>
      <c r="H276" s="109">
        <f t="shared" si="52"/>
        <v>183</v>
      </c>
      <c r="I276" s="109">
        <f t="shared" si="52"/>
        <v>183</v>
      </c>
      <c r="K276" s="86"/>
    </row>
    <row r="277" spans="1:11" ht="38.25" x14ac:dyDescent="0.2">
      <c r="A277" s="4" t="s">
        <v>478</v>
      </c>
      <c r="B277" s="3" t="s">
        <v>124</v>
      </c>
      <c r="C277" s="3" t="s">
        <v>15</v>
      </c>
      <c r="D277" s="3" t="s">
        <v>13</v>
      </c>
      <c r="E277" s="12">
        <v>9900015</v>
      </c>
      <c r="F277" s="3"/>
      <c r="G277" s="109">
        <f>G278</f>
        <v>0</v>
      </c>
      <c r="H277" s="109">
        <f t="shared" si="52"/>
        <v>183</v>
      </c>
      <c r="I277" s="109">
        <f t="shared" si="52"/>
        <v>183</v>
      </c>
      <c r="K277" s="86"/>
    </row>
    <row r="278" spans="1:11" ht="38.25" x14ac:dyDescent="0.2">
      <c r="A278" s="4" t="s">
        <v>62</v>
      </c>
      <c r="B278" s="3" t="s">
        <v>124</v>
      </c>
      <c r="C278" s="3" t="s">
        <v>15</v>
      </c>
      <c r="D278" s="3" t="s">
        <v>13</v>
      </c>
      <c r="E278" s="12">
        <v>9900015</v>
      </c>
      <c r="F278" s="3" t="s">
        <v>63</v>
      </c>
      <c r="G278" s="109"/>
      <c r="H278" s="109">
        <f>183</f>
        <v>183</v>
      </c>
      <c r="I278" s="109">
        <f>G278+H278</f>
        <v>183</v>
      </c>
      <c r="K278" s="86"/>
    </row>
    <row r="279" spans="1:11" x14ac:dyDescent="0.2">
      <c r="A279" s="15" t="s">
        <v>94</v>
      </c>
      <c r="B279" s="3" t="s">
        <v>124</v>
      </c>
      <c r="C279" s="3" t="s">
        <v>15</v>
      </c>
      <c r="D279" s="3" t="s">
        <v>95</v>
      </c>
      <c r="E279" s="3"/>
      <c r="F279" s="3"/>
      <c r="G279" s="109">
        <f>G284+G280</f>
        <v>1096.6999999999998</v>
      </c>
      <c r="H279" s="109">
        <f>H284+H280</f>
        <v>-15.1</v>
      </c>
      <c r="I279" s="109">
        <f>I284+I280</f>
        <v>1081.5999999999999</v>
      </c>
      <c r="K279" s="86"/>
    </row>
    <row r="280" spans="1:11" ht="38.25" hidden="1" x14ac:dyDescent="0.2">
      <c r="A280" s="5" t="s">
        <v>138</v>
      </c>
      <c r="B280" s="3" t="s">
        <v>124</v>
      </c>
      <c r="C280" s="3" t="s">
        <v>15</v>
      </c>
      <c r="D280" s="3" t="s">
        <v>95</v>
      </c>
      <c r="E280" s="3" t="s">
        <v>139</v>
      </c>
      <c r="F280" s="3"/>
      <c r="G280" s="109">
        <f t="shared" ref="G280:I282" si="53">G281</f>
        <v>15.1</v>
      </c>
      <c r="H280" s="109">
        <f t="shared" si="53"/>
        <v>-15.1</v>
      </c>
      <c r="I280" s="109">
        <f t="shared" si="53"/>
        <v>0</v>
      </c>
      <c r="K280" s="86"/>
    </row>
    <row r="281" spans="1:11" ht="38.25" hidden="1" x14ac:dyDescent="0.2">
      <c r="A281" s="7" t="s">
        <v>171</v>
      </c>
      <c r="B281" s="3" t="s">
        <v>124</v>
      </c>
      <c r="C281" s="3" t="s">
        <v>15</v>
      </c>
      <c r="D281" s="3" t="s">
        <v>95</v>
      </c>
      <c r="E281" s="3" t="s">
        <v>172</v>
      </c>
      <c r="F281" s="3"/>
      <c r="G281" s="109">
        <f t="shared" si="53"/>
        <v>15.1</v>
      </c>
      <c r="H281" s="109">
        <f t="shared" si="53"/>
        <v>-15.1</v>
      </c>
      <c r="I281" s="109">
        <f t="shared" si="53"/>
        <v>0</v>
      </c>
      <c r="K281" s="86"/>
    </row>
    <row r="282" spans="1:11" ht="38.25" hidden="1" x14ac:dyDescent="0.2">
      <c r="A282" s="102" t="s">
        <v>471</v>
      </c>
      <c r="B282" s="3" t="s">
        <v>124</v>
      </c>
      <c r="C282" s="3" t="s">
        <v>15</v>
      </c>
      <c r="D282" s="3" t="s">
        <v>95</v>
      </c>
      <c r="E282" s="3" t="s">
        <v>470</v>
      </c>
      <c r="F282" s="3"/>
      <c r="G282" s="109">
        <f t="shared" si="53"/>
        <v>15.1</v>
      </c>
      <c r="H282" s="109">
        <f t="shared" si="53"/>
        <v>-15.1</v>
      </c>
      <c r="I282" s="109">
        <f t="shared" si="53"/>
        <v>0</v>
      </c>
      <c r="K282" s="86"/>
    </row>
    <row r="283" spans="1:11" ht="38.25" hidden="1" x14ac:dyDescent="0.2">
      <c r="A283" s="4" t="s">
        <v>62</v>
      </c>
      <c r="B283" s="3" t="s">
        <v>124</v>
      </c>
      <c r="C283" s="3" t="s">
        <v>15</v>
      </c>
      <c r="D283" s="3" t="s">
        <v>95</v>
      </c>
      <c r="E283" s="3" t="s">
        <v>470</v>
      </c>
      <c r="F283" s="3" t="s">
        <v>63</v>
      </c>
      <c r="G283" s="109">
        <v>15.1</v>
      </c>
      <c r="H283" s="109">
        <v>-15.1</v>
      </c>
      <c r="I283" s="109">
        <f>G283+H283</f>
        <v>0</v>
      </c>
      <c r="K283" s="86"/>
    </row>
    <row r="284" spans="1:11" x14ac:dyDescent="0.2">
      <c r="A284" s="5" t="s">
        <v>89</v>
      </c>
      <c r="B284" s="3" t="s">
        <v>124</v>
      </c>
      <c r="C284" s="3" t="s">
        <v>15</v>
      </c>
      <c r="D284" s="3" t="s">
        <v>95</v>
      </c>
      <c r="E284" s="3" t="s">
        <v>90</v>
      </c>
      <c r="F284" s="3"/>
      <c r="G284" s="109">
        <f>G287+G290+G292+G298+G285</f>
        <v>1081.5999999999999</v>
      </c>
      <c r="H284" s="109">
        <f>H287+H290+H292+H298+H285</f>
        <v>0</v>
      </c>
      <c r="I284" s="109">
        <f>I287+I290+I292+I298+I285</f>
        <v>1081.5999999999999</v>
      </c>
      <c r="K284" s="86"/>
    </row>
    <row r="285" spans="1:11" ht="56.25" customHeight="1" x14ac:dyDescent="0.2">
      <c r="A285" s="105" t="s">
        <v>468</v>
      </c>
      <c r="B285" s="3" t="s">
        <v>124</v>
      </c>
      <c r="C285" s="3" t="s">
        <v>15</v>
      </c>
      <c r="D285" s="3" t="s">
        <v>95</v>
      </c>
      <c r="E285" s="3" t="s">
        <v>469</v>
      </c>
      <c r="F285" s="3"/>
      <c r="G285" s="109">
        <f>G286</f>
        <v>0.1</v>
      </c>
      <c r="H285" s="109">
        <f>H286</f>
        <v>0</v>
      </c>
      <c r="I285" s="109">
        <f>I286</f>
        <v>0.1</v>
      </c>
      <c r="K285" s="86"/>
    </row>
    <row r="286" spans="1:11" ht="38.25" x14ac:dyDescent="0.2">
      <c r="A286" s="4" t="s">
        <v>62</v>
      </c>
      <c r="B286" s="3" t="s">
        <v>124</v>
      </c>
      <c r="C286" s="3" t="s">
        <v>15</v>
      </c>
      <c r="D286" s="3" t="s">
        <v>95</v>
      </c>
      <c r="E286" s="3" t="s">
        <v>469</v>
      </c>
      <c r="F286" s="3" t="s">
        <v>63</v>
      </c>
      <c r="G286" s="109">
        <v>0.1</v>
      </c>
      <c r="H286" s="109"/>
      <c r="I286" s="109">
        <f>G286+H286</f>
        <v>0.1</v>
      </c>
      <c r="K286" s="86"/>
    </row>
    <row r="287" spans="1:11" ht="38.25" x14ac:dyDescent="0.2">
      <c r="A287" s="15" t="s">
        <v>149</v>
      </c>
      <c r="B287" s="3" t="s">
        <v>124</v>
      </c>
      <c r="C287" s="3" t="s">
        <v>15</v>
      </c>
      <c r="D287" s="3" t="s">
        <v>95</v>
      </c>
      <c r="E287" s="3" t="s">
        <v>371</v>
      </c>
      <c r="F287" s="3"/>
      <c r="G287" s="109">
        <f>G288+G289</f>
        <v>53.1</v>
      </c>
      <c r="H287" s="109">
        <f>H288+H289</f>
        <v>0</v>
      </c>
      <c r="I287" s="109">
        <f>I288+I289</f>
        <v>53.1</v>
      </c>
      <c r="K287" s="86"/>
    </row>
    <row r="288" spans="1:11" ht="25.5" x14ac:dyDescent="0.2">
      <c r="A288" s="14" t="s">
        <v>60</v>
      </c>
      <c r="B288" s="3" t="s">
        <v>124</v>
      </c>
      <c r="C288" s="3" t="s">
        <v>15</v>
      </c>
      <c r="D288" s="3" t="s">
        <v>95</v>
      </c>
      <c r="E288" s="3" t="s">
        <v>371</v>
      </c>
      <c r="F288" s="3" t="s">
        <v>61</v>
      </c>
      <c r="G288" s="109">
        <v>10</v>
      </c>
      <c r="H288" s="109"/>
      <c r="I288" s="109">
        <f>G288+H288</f>
        <v>10</v>
      </c>
      <c r="J288" s="56">
        <v>10</v>
      </c>
      <c r="K288" s="86">
        <f>J288-G288</f>
        <v>0</v>
      </c>
    </row>
    <row r="289" spans="1:11" ht="38.25" x14ac:dyDescent="0.2">
      <c r="A289" s="4" t="s">
        <v>62</v>
      </c>
      <c r="B289" s="3" t="s">
        <v>124</v>
      </c>
      <c r="C289" s="3" t="s">
        <v>15</v>
      </c>
      <c r="D289" s="3" t="s">
        <v>95</v>
      </c>
      <c r="E289" s="3" t="s">
        <v>371</v>
      </c>
      <c r="F289" s="3" t="s">
        <v>63</v>
      </c>
      <c r="G289" s="109">
        <v>43.1</v>
      </c>
      <c r="H289" s="109"/>
      <c r="I289" s="109">
        <f>G289+H289</f>
        <v>43.1</v>
      </c>
      <c r="J289" s="56">
        <v>43.1</v>
      </c>
      <c r="K289" s="86">
        <f>J289-G289</f>
        <v>0</v>
      </c>
    </row>
    <row r="290" spans="1:11" ht="66.75" customHeight="1" x14ac:dyDescent="0.2">
      <c r="A290" s="15" t="s">
        <v>150</v>
      </c>
      <c r="B290" s="3" t="s">
        <v>124</v>
      </c>
      <c r="C290" s="3" t="s">
        <v>15</v>
      </c>
      <c r="D290" s="3" t="s">
        <v>95</v>
      </c>
      <c r="E290" s="3" t="s">
        <v>372</v>
      </c>
      <c r="F290" s="3"/>
      <c r="G290" s="109">
        <f>G291</f>
        <v>213.8</v>
      </c>
      <c r="H290" s="109">
        <f>H291</f>
        <v>0</v>
      </c>
      <c r="I290" s="109">
        <f>I291</f>
        <v>213.8</v>
      </c>
      <c r="K290" s="86"/>
    </row>
    <row r="291" spans="1:11" ht="38.25" x14ac:dyDescent="0.2">
      <c r="A291" s="4" t="s">
        <v>54</v>
      </c>
      <c r="B291" s="3" t="s">
        <v>124</v>
      </c>
      <c r="C291" s="3" t="s">
        <v>15</v>
      </c>
      <c r="D291" s="3" t="s">
        <v>95</v>
      </c>
      <c r="E291" s="3" t="s">
        <v>372</v>
      </c>
      <c r="F291" s="3" t="s">
        <v>55</v>
      </c>
      <c r="G291" s="109">
        <v>213.8</v>
      </c>
      <c r="H291" s="109"/>
      <c r="I291" s="109">
        <f>G291+H291</f>
        <v>213.8</v>
      </c>
      <c r="J291" s="56">
        <v>213.8</v>
      </c>
      <c r="K291" s="86">
        <f>J291-G291</f>
        <v>0</v>
      </c>
    </row>
    <row r="292" spans="1:11" ht="25.5" x14ac:dyDescent="0.2">
      <c r="A292" s="15" t="s">
        <v>151</v>
      </c>
      <c r="B292" s="3" t="s">
        <v>124</v>
      </c>
      <c r="C292" s="3" t="s">
        <v>15</v>
      </c>
      <c r="D292" s="3" t="s">
        <v>95</v>
      </c>
      <c r="E292" s="3" t="s">
        <v>373</v>
      </c>
      <c r="F292" s="3"/>
      <c r="G292" s="109">
        <f>SUM(G293:G297)</f>
        <v>634.6</v>
      </c>
      <c r="H292" s="109">
        <f>SUM(H293:H297)</f>
        <v>0</v>
      </c>
      <c r="I292" s="109">
        <f>SUM(I293:I297)</f>
        <v>634.6</v>
      </c>
      <c r="K292" s="86"/>
    </row>
    <row r="293" spans="1:11" ht="38.25" x14ac:dyDescent="0.2">
      <c r="A293" s="4" t="s">
        <v>54</v>
      </c>
      <c r="B293" s="3" t="s">
        <v>124</v>
      </c>
      <c r="C293" s="3" t="s">
        <v>15</v>
      </c>
      <c r="D293" s="3" t="s">
        <v>95</v>
      </c>
      <c r="E293" s="3" t="s">
        <v>373</v>
      </c>
      <c r="F293" s="3" t="s">
        <v>55</v>
      </c>
      <c r="G293" s="109">
        <v>484.16</v>
      </c>
      <c r="H293" s="109"/>
      <c r="I293" s="109">
        <f>G293+H293</f>
        <v>484.16</v>
      </c>
      <c r="J293" s="56">
        <v>484.16</v>
      </c>
      <c r="K293" s="86">
        <f>J293-G293</f>
        <v>0</v>
      </c>
    </row>
    <row r="294" spans="1:11" ht="38.25" x14ac:dyDescent="0.2">
      <c r="A294" s="4" t="s">
        <v>56</v>
      </c>
      <c r="B294" s="3" t="s">
        <v>124</v>
      </c>
      <c r="C294" s="3" t="s">
        <v>15</v>
      </c>
      <c r="D294" s="3" t="s">
        <v>95</v>
      </c>
      <c r="E294" s="3" t="s">
        <v>373</v>
      </c>
      <c r="F294" s="3" t="s">
        <v>57</v>
      </c>
      <c r="G294" s="109">
        <v>1</v>
      </c>
      <c r="H294" s="109"/>
      <c r="I294" s="109">
        <f>G294+H294</f>
        <v>1</v>
      </c>
      <c r="J294" s="56">
        <v>1</v>
      </c>
      <c r="K294" s="86">
        <f>J294-G294</f>
        <v>0</v>
      </c>
    </row>
    <row r="295" spans="1:11" ht="63.75" hidden="1" x14ac:dyDescent="0.2">
      <c r="A295" s="4" t="s">
        <v>58</v>
      </c>
      <c r="B295" s="3" t="s">
        <v>124</v>
      </c>
      <c r="C295" s="3" t="s">
        <v>15</v>
      </c>
      <c r="D295" s="3" t="s">
        <v>95</v>
      </c>
      <c r="E295" s="3" t="s">
        <v>373</v>
      </c>
      <c r="F295" s="3" t="s">
        <v>59</v>
      </c>
      <c r="G295" s="109"/>
      <c r="H295" s="109"/>
      <c r="I295" s="109">
        <f>G295+H295</f>
        <v>0</v>
      </c>
      <c r="K295" s="86">
        <f>J295-G295</f>
        <v>0</v>
      </c>
    </row>
    <row r="296" spans="1:11" ht="25.5" hidden="1" x14ac:dyDescent="0.2">
      <c r="A296" s="14" t="s">
        <v>60</v>
      </c>
      <c r="B296" s="3" t="s">
        <v>124</v>
      </c>
      <c r="C296" s="3" t="s">
        <v>15</v>
      </c>
      <c r="D296" s="3" t="s">
        <v>95</v>
      </c>
      <c r="E296" s="3" t="s">
        <v>373</v>
      </c>
      <c r="F296" s="3" t="s">
        <v>61</v>
      </c>
      <c r="G296" s="109"/>
      <c r="H296" s="109"/>
      <c r="I296" s="109">
        <f>G296+H296</f>
        <v>0</v>
      </c>
      <c r="K296" s="86">
        <f>J296-G296</f>
        <v>0</v>
      </c>
    </row>
    <row r="297" spans="1:11" ht="38.25" x14ac:dyDescent="0.2">
      <c r="A297" s="4" t="s">
        <v>62</v>
      </c>
      <c r="B297" s="3" t="s">
        <v>124</v>
      </c>
      <c r="C297" s="3" t="s">
        <v>15</v>
      </c>
      <c r="D297" s="3" t="s">
        <v>95</v>
      </c>
      <c r="E297" s="3" t="s">
        <v>373</v>
      </c>
      <c r="F297" s="3" t="s">
        <v>63</v>
      </c>
      <c r="G297" s="109">
        <v>149.44</v>
      </c>
      <c r="H297" s="109"/>
      <c r="I297" s="109">
        <f>G297+H297</f>
        <v>149.44</v>
      </c>
      <c r="J297" s="56">
        <v>149.44</v>
      </c>
      <c r="K297" s="86">
        <f>J297-G297</f>
        <v>0</v>
      </c>
    </row>
    <row r="298" spans="1:11" ht="25.5" x14ac:dyDescent="0.2">
      <c r="A298" s="4" t="s">
        <v>398</v>
      </c>
      <c r="B298" s="3" t="s">
        <v>124</v>
      </c>
      <c r="C298" s="3" t="s">
        <v>15</v>
      </c>
      <c r="D298" s="3" t="s">
        <v>95</v>
      </c>
      <c r="E298" s="3" t="s">
        <v>396</v>
      </c>
      <c r="F298" s="3"/>
      <c r="G298" s="109">
        <f>G299</f>
        <v>180</v>
      </c>
      <c r="H298" s="109">
        <f>H299</f>
        <v>0</v>
      </c>
      <c r="I298" s="109">
        <f>I299</f>
        <v>180</v>
      </c>
      <c r="K298" s="86"/>
    </row>
    <row r="299" spans="1:11" ht="55.5" customHeight="1" x14ac:dyDescent="0.2">
      <c r="A299" s="90" t="s">
        <v>397</v>
      </c>
      <c r="B299" s="3" t="s">
        <v>124</v>
      </c>
      <c r="C299" s="3" t="s">
        <v>15</v>
      </c>
      <c r="D299" s="3" t="s">
        <v>95</v>
      </c>
      <c r="E299" s="3" t="s">
        <v>396</v>
      </c>
      <c r="F299" s="3" t="s">
        <v>59</v>
      </c>
      <c r="G299" s="109">
        <v>180</v>
      </c>
      <c r="H299" s="110">
        <f>-30+30</f>
        <v>0</v>
      </c>
      <c r="I299" s="109">
        <f>G299+H299</f>
        <v>180</v>
      </c>
      <c r="J299" s="56">
        <v>150</v>
      </c>
      <c r="K299" s="86">
        <f>J299-G299</f>
        <v>-30</v>
      </c>
    </row>
    <row r="300" spans="1:11" ht="25.5" x14ac:dyDescent="0.2">
      <c r="A300" s="15" t="s">
        <v>153</v>
      </c>
      <c r="B300" s="3" t="s">
        <v>124</v>
      </c>
      <c r="C300" s="3" t="s">
        <v>112</v>
      </c>
      <c r="D300" s="3"/>
      <c r="E300" s="3"/>
      <c r="F300" s="3"/>
      <c r="G300" s="110">
        <f>G301+G316</f>
        <v>953.8418999999999</v>
      </c>
      <c r="H300" s="110">
        <f>H301+H316</f>
        <v>236.53899999999996</v>
      </c>
      <c r="I300" s="110">
        <f>I301+I316</f>
        <v>1190.3809000000001</v>
      </c>
      <c r="K300" s="86"/>
    </row>
    <row r="301" spans="1:11" ht="38.25" x14ac:dyDescent="0.2">
      <c r="A301" s="15" t="s">
        <v>154</v>
      </c>
      <c r="B301" s="3" t="s">
        <v>124</v>
      </c>
      <c r="C301" s="3" t="s">
        <v>112</v>
      </c>
      <c r="D301" s="3" t="s">
        <v>51</v>
      </c>
      <c r="E301" s="3"/>
      <c r="F301" s="3"/>
      <c r="G301" s="109">
        <f>G302+G309</f>
        <v>749.54189999999994</v>
      </c>
      <c r="H301" s="109">
        <f>H302+H309</f>
        <v>170.53899999999996</v>
      </c>
      <c r="I301" s="109">
        <f>I302+I309</f>
        <v>920.08090000000004</v>
      </c>
      <c r="K301" s="86"/>
    </row>
    <row r="302" spans="1:11" ht="51" x14ac:dyDescent="0.2">
      <c r="A302" s="5" t="s">
        <v>155</v>
      </c>
      <c r="B302" s="3" t="s">
        <v>124</v>
      </c>
      <c r="C302" s="3" t="s">
        <v>112</v>
      </c>
      <c r="D302" s="3" t="s">
        <v>51</v>
      </c>
      <c r="E302" s="6" t="s">
        <v>156</v>
      </c>
      <c r="F302" s="3"/>
      <c r="G302" s="109">
        <f t="shared" ref="G302:I303" si="54">G303</f>
        <v>638.04189999999994</v>
      </c>
      <c r="H302" s="109">
        <f t="shared" si="54"/>
        <v>39.099999999999994</v>
      </c>
      <c r="I302" s="109">
        <f t="shared" si="54"/>
        <v>677.14190000000008</v>
      </c>
      <c r="K302" s="86"/>
    </row>
    <row r="303" spans="1:11" ht="38.25" x14ac:dyDescent="0.2">
      <c r="A303" s="7" t="s">
        <v>157</v>
      </c>
      <c r="B303" s="3" t="s">
        <v>124</v>
      </c>
      <c r="C303" s="3" t="s">
        <v>112</v>
      </c>
      <c r="D303" s="3" t="s">
        <v>51</v>
      </c>
      <c r="E303" s="6" t="s">
        <v>158</v>
      </c>
      <c r="F303" s="3"/>
      <c r="G303" s="109">
        <f t="shared" si="54"/>
        <v>638.04189999999994</v>
      </c>
      <c r="H303" s="109">
        <f t="shared" si="54"/>
        <v>39.099999999999994</v>
      </c>
      <c r="I303" s="109">
        <f t="shared" si="54"/>
        <v>677.14190000000008</v>
      </c>
      <c r="K303" s="86"/>
    </row>
    <row r="304" spans="1:11" ht="63.75" x14ac:dyDescent="0.2">
      <c r="A304" s="7" t="s">
        <v>159</v>
      </c>
      <c r="B304" s="3" t="s">
        <v>124</v>
      </c>
      <c r="C304" s="3" t="s">
        <v>112</v>
      </c>
      <c r="D304" s="3" t="s">
        <v>51</v>
      </c>
      <c r="E304" s="20" t="s">
        <v>160</v>
      </c>
      <c r="F304" s="3"/>
      <c r="G304" s="109">
        <f>G306+G308+G307+G305</f>
        <v>638.04189999999994</v>
      </c>
      <c r="H304" s="109">
        <f>H306+H308+H307+H305</f>
        <v>39.099999999999994</v>
      </c>
      <c r="I304" s="109">
        <f>I306+I308+I307+I305</f>
        <v>677.14190000000008</v>
      </c>
      <c r="K304" s="86"/>
    </row>
    <row r="305" spans="1:11" ht="36.75" customHeight="1" x14ac:dyDescent="0.2">
      <c r="A305" s="4" t="s">
        <v>501</v>
      </c>
      <c r="B305" s="3" t="s">
        <v>124</v>
      </c>
      <c r="C305" s="3" t="s">
        <v>112</v>
      </c>
      <c r="D305" s="3" t="s">
        <v>51</v>
      </c>
      <c r="E305" s="20" t="s">
        <v>160</v>
      </c>
      <c r="F305" s="3" t="s">
        <v>500</v>
      </c>
      <c r="G305" s="109"/>
      <c r="H305" s="109">
        <f>223.117+67.381</f>
        <v>290.49799999999999</v>
      </c>
      <c r="I305" s="109">
        <f>G305+H305</f>
        <v>290.49799999999999</v>
      </c>
      <c r="K305" s="86"/>
    </row>
    <row r="306" spans="1:11" x14ac:dyDescent="0.2">
      <c r="A306" s="13" t="s">
        <v>54</v>
      </c>
      <c r="B306" s="3" t="s">
        <v>124</v>
      </c>
      <c r="C306" s="3" t="s">
        <v>112</v>
      </c>
      <c r="D306" s="3" t="s">
        <v>51</v>
      </c>
      <c r="E306" s="20" t="s">
        <v>160</v>
      </c>
      <c r="F306" s="3" t="s">
        <v>55</v>
      </c>
      <c r="G306" s="109">
        <v>584.03</v>
      </c>
      <c r="H306" s="109">
        <f>-223.117-67.381</f>
        <v>-290.49799999999999</v>
      </c>
      <c r="I306" s="109">
        <f>G306+H306</f>
        <v>293.53199999999998</v>
      </c>
      <c r="J306" s="56">
        <v>584.03</v>
      </c>
      <c r="K306" s="86">
        <f>J306-G306</f>
        <v>0</v>
      </c>
    </row>
    <row r="307" spans="1:11" ht="25.5" x14ac:dyDescent="0.2">
      <c r="A307" s="14" t="s">
        <v>60</v>
      </c>
      <c r="B307" s="3" t="s">
        <v>124</v>
      </c>
      <c r="C307" s="3" t="s">
        <v>112</v>
      </c>
      <c r="D307" s="3" t="s">
        <v>51</v>
      </c>
      <c r="E307" s="20" t="s">
        <v>485</v>
      </c>
      <c r="F307" s="3" t="s">
        <v>61</v>
      </c>
      <c r="G307" s="109"/>
      <c r="H307" s="110">
        <v>44.1</v>
      </c>
      <c r="I307" s="109">
        <f>G307+H307</f>
        <v>44.1</v>
      </c>
      <c r="K307" s="86"/>
    </row>
    <row r="308" spans="1:11" ht="38.25" x14ac:dyDescent="0.2">
      <c r="A308" s="4" t="s">
        <v>62</v>
      </c>
      <c r="B308" s="3" t="s">
        <v>124</v>
      </c>
      <c r="C308" s="3" t="s">
        <v>112</v>
      </c>
      <c r="D308" s="3" t="s">
        <v>51</v>
      </c>
      <c r="E308" s="20" t="s">
        <v>160</v>
      </c>
      <c r="F308" s="3" t="s">
        <v>63</v>
      </c>
      <c r="G308" s="109">
        <v>54.011899999999997</v>
      </c>
      <c r="H308" s="110">
        <v>-5</v>
      </c>
      <c r="I308" s="109">
        <f>G308+H308</f>
        <v>49.011899999999997</v>
      </c>
      <c r="J308" s="56">
        <v>75</v>
      </c>
      <c r="K308" s="86">
        <f>J308-G308</f>
        <v>20.988100000000003</v>
      </c>
    </row>
    <row r="309" spans="1:11" x14ac:dyDescent="0.2">
      <c r="A309" s="12" t="s">
        <v>89</v>
      </c>
      <c r="B309" s="3" t="s">
        <v>124</v>
      </c>
      <c r="C309" s="3" t="s">
        <v>112</v>
      </c>
      <c r="D309" s="3" t="s">
        <v>51</v>
      </c>
      <c r="E309" s="20" t="s">
        <v>90</v>
      </c>
      <c r="F309" s="3"/>
      <c r="G309" s="109">
        <f>G312+G314+G310</f>
        <v>111.5</v>
      </c>
      <c r="H309" s="109">
        <f t="shared" ref="H309:I309" si="55">H312+H314+H310</f>
        <v>131.43899999999996</v>
      </c>
      <c r="I309" s="109">
        <f t="shared" si="55"/>
        <v>242.93899999999996</v>
      </c>
      <c r="K309" s="86"/>
    </row>
    <row r="310" spans="1:11" ht="38.25" x14ac:dyDescent="0.2">
      <c r="A310" s="68" t="s">
        <v>402</v>
      </c>
      <c r="B310" s="3" t="s">
        <v>124</v>
      </c>
      <c r="C310" s="3" t="s">
        <v>112</v>
      </c>
      <c r="D310" s="3" t="s">
        <v>51</v>
      </c>
      <c r="E310" s="20" t="s">
        <v>463</v>
      </c>
      <c r="F310" s="3"/>
      <c r="G310" s="109">
        <f>G311</f>
        <v>0</v>
      </c>
      <c r="H310" s="109">
        <f t="shared" ref="H310:I314" si="56">H311</f>
        <v>106.43899999999998</v>
      </c>
      <c r="I310" s="109">
        <f t="shared" si="56"/>
        <v>106.43899999999998</v>
      </c>
      <c r="K310" s="86"/>
    </row>
    <row r="311" spans="1:11" ht="38.25" x14ac:dyDescent="0.2">
      <c r="A311" s="4" t="s">
        <v>62</v>
      </c>
      <c r="B311" s="3" t="s">
        <v>124</v>
      </c>
      <c r="C311" s="3" t="s">
        <v>112</v>
      </c>
      <c r="D311" s="3" t="s">
        <v>51</v>
      </c>
      <c r="E311" s="20" t="s">
        <v>463</v>
      </c>
      <c r="F311" s="3" t="s">
        <v>63</v>
      </c>
      <c r="G311" s="109"/>
      <c r="H311" s="110">
        <f>26.459+21.4+15+17.121-79.98+106.439</f>
        <v>106.43899999999998</v>
      </c>
      <c r="I311" s="109">
        <f>G311+H311</f>
        <v>106.43899999999998</v>
      </c>
      <c r="K311" s="86"/>
    </row>
    <row r="312" spans="1:11" ht="38.25" x14ac:dyDescent="0.2">
      <c r="A312" s="68" t="s">
        <v>402</v>
      </c>
      <c r="B312" s="3" t="s">
        <v>124</v>
      </c>
      <c r="C312" s="3" t="s">
        <v>112</v>
      </c>
      <c r="D312" s="3" t="s">
        <v>51</v>
      </c>
      <c r="E312" s="20" t="s">
        <v>401</v>
      </c>
      <c r="F312" s="3"/>
      <c r="G312" s="109">
        <f>G313</f>
        <v>81.5</v>
      </c>
      <c r="H312" s="109">
        <f t="shared" si="56"/>
        <v>25</v>
      </c>
      <c r="I312" s="109">
        <f t="shared" si="56"/>
        <v>106.5</v>
      </c>
      <c r="K312" s="86"/>
    </row>
    <row r="313" spans="1:11" ht="38.25" x14ac:dyDescent="0.2">
      <c r="A313" s="4" t="s">
        <v>62</v>
      </c>
      <c r="B313" s="3" t="s">
        <v>124</v>
      </c>
      <c r="C313" s="3" t="s">
        <v>112</v>
      </c>
      <c r="D313" s="3" t="s">
        <v>51</v>
      </c>
      <c r="E313" s="20" t="s">
        <v>401</v>
      </c>
      <c r="F313" s="3" t="s">
        <v>63</v>
      </c>
      <c r="G313" s="109">
        <v>81.5</v>
      </c>
      <c r="H313" s="110">
        <f>10+10-10+15</f>
        <v>25</v>
      </c>
      <c r="I313" s="109">
        <f>G313+H313</f>
        <v>106.5</v>
      </c>
      <c r="J313" s="56">
        <v>96.5</v>
      </c>
      <c r="K313" s="86">
        <f>J313-G313</f>
        <v>15</v>
      </c>
    </row>
    <row r="314" spans="1:11" ht="15" x14ac:dyDescent="0.25">
      <c r="A314" s="106" t="s">
        <v>456</v>
      </c>
      <c r="B314" s="3" t="s">
        <v>124</v>
      </c>
      <c r="C314" s="3" t="s">
        <v>112</v>
      </c>
      <c r="D314" s="3" t="s">
        <v>51</v>
      </c>
      <c r="E314" s="20" t="s">
        <v>429</v>
      </c>
      <c r="F314" s="3"/>
      <c r="G314" s="109">
        <f>G315</f>
        <v>30</v>
      </c>
      <c r="H314" s="109">
        <f t="shared" si="56"/>
        <v>0</v>
      </c>
      <c r="I314" s="109">
        <f t="shared" si="56"/>
        <v>30</v>
      </c>
      <c r="K314" s="86"/>
    </row>
    <row r="315" spans="1:11" ht="38.25" x14ac:dyDescent="0.2">
      <c r="A315" s="4" t="s">
        <v>62</v>
      </c>
      <c r="B315" s="3" t="s">
        <v>124</v>
      </c>
      <c r="C315" s="3" t="s">
        <v>112</v>
      </c>
      <c r="D315" s="3" t="s">
        <v>51</v>
      </c>
      <c r="E315" s="20" t="s">
        <v>429</v>
      </c>
      <c r="F315" s="3" t="s">
        <v>63</v>
      </c>
      <c r="G315" s="109">
        <v>30</v>
      </c>
      <c r="H315" s="110"/>
      <c r="I315" s="109">
        <f>G315+H315</f>
        <v>30</v>
      </c>
      <c r="J315" s="56">
        <v>30</v>
      </c>
      <c r="K315" s="86">
        <f>J315-G315</f>
        <v>0</v>
      </c>
    </row>
    <row r="316" spans="1:11" ht="30" customHeight="1" x14ac:dyDescent="0.2">
      <c r="A316" s="21" t="s">
        <v>161</v>
      </c>
      <c r="B316" s="3" t="s">
        <v>124</v>
      </c>
      <c r="C316" s="3" t="s">
        <v>112</v>
      </c>
      <c r="D316" s="3" t="s">
        <v>118</v>
      </c>
      <c r="E316" s="3"/>
      <c r="F316" s="3"/>
      <c r="G316" s="110">
        <f t="shared" ref="G316:I317" si="57">G317</f>
        <v>204.3</v>
      </c>
      <c r="H316" s="110">
        <f t="shared" si="57"/>
        <v>66</v>
      </c>
      <c r="I316" s="110">
        <f t="shared" si="57"/>
        <v>270.3</v>
      </c>
      <c r="K316" s="86"/>
    </row>
    <row r="317" spans="1:11" ht="51" x14ac:dyDescent="0.2">
      <c r="A317" s="5" t="s">
        <v>155</v>
      </c>
      <c r="B317" s="3" t="s">
        <v>124</v>
      </c>
      <c r="C317" s="3" t="s">
        <v>112</v>
      </c>
      <c r="D317" s="3" t="s">
        <v>118</v>
      </c>
      <c r="E317" s="6" t="s">
        <v>156</v>
      </c>
      <c r="F317" s="3"/>
      <c r="G317" s="110">
        <f t="shared" si="57"/>
        <v>204.3</v>
      </c>
      <c r="H317" s="110">
        <f t="shared" si="57"/>
        <v>66</v>
      </c>
      <c r="I317" s="110">
        <f t="shared" si="57"/>
        <v>270.3</v>
      </c>
      <c r="K317" s="86"/>
    </row>
    <row r="318" spans="1:11" ht="38.25" x14ac:dyDescent="0.2">
      <c r="A318" s="7" t="s">
        <v>157</v>
      </c>
      <c r="B318" s="3" t="s">
        <v>124</v>
      </c>
      <c r="C318" s="3" t="s">
        <v>112</v>
      </c>
      <c r="D318" s="3" t="s">
        <v>118</v>
      </c>
      <c r="E318" s="6" t="s">
        <v>158</v>
      </c>
      <c r="F318" s="3"/>
      <c r="G318" s="110">
        <f>G321+G326+G323+G319</f>
        <v>204.3</v>
      </c>
      <c r="H318" s="110">
        <f>H321+H326+H323+H319</f>
        <v>66</v>
      </c>
      <c r="I318" s="110">
        <f>I321+I326+I323+I319</f>
        <v>270.3</v>
      </c>
      <c r="K318" s="86"/>
    </row>
    <row r="319" spans="1:11" ht="38.25" x14ac:dyDescent="0.2">
      <c r="A319" s="91" t="s">
        <v>455</v>
      </c>
      <c r="B319" s="3" t="s">
        <v>124</v>
      </c>
      <c r="C319" s="3" t="s">
        <v>112</v>
      </c>
      <c r="D319" s="3" t="s">
        <v>118</v>
      </c>
      <c r="E319" s="3" t="s">
        <v>430</v>
      </c>
      <c r="F319" s="3"/>
      <c r="G319" s="110">
        <f>G320</f>
        <v>19.3</v>
      </c>
      <c r="H319" s="110">
        <f>H320</f>
        <v>0</v>
      </c>
      <c r="I319" s="110">
        <f>I320</f>
        <v>19.3</v>
      </c>
      <c r="K319" s="86"/>
    </row>
    <row r="320" spans="1:11" ht="38.25" x14ac:dyDescent="0.2">
      <c r="A320" s="4" t="s">
        <v>62</v>
      </c>
      <c r="B320" s="3" t="s">
        <v>124</v>
      </c>
      <c r="C320" s="3" t="s">
        <v>112</v>
      </c>
      <c r="D320" s="3" t="s">
        <v>118</v>
      </c>
      <c r="E320" s="3" t="s">
        <v>430</v>
      </c>
      <c r="F320" s="3" t="s">
        <v>63</v>
      </c>
      <c r="G320" s="110">
        <v>19.3</v>
      </c>
      <c r="H320" s="110"/>
      <c r="I320" s="109">
        <f>G320+H320</f>
        <v>19.3</v>
      </c>
      <c r="J320" s="56">
        <v>19.3</v>
      </c>
      <c r="K320" s="86">
        <f>J320-G320</f>
        <v>0</v>
      </c>
    </row>
    <row r="321" spans="1:11" ht="76.5" x14ac:dyDescent="0.2">
      <c r="A321" s="7" t="s">
        <v>162</v>
      </c>
      <c r="B321" s="3" t="s">
        <v>124</v>
      </c>
      <c r="C321" s="3" t="s">
        <v>112</v>
      </c>
      <c r="D321" s="3" t="s">
        <v>118</v>
      </c>
      <c r="E321" s="20" t="s">
        <v>163</v>
      </c>
      <c r="F321" s="3"/>
      <c r="G321" s="110">
        <f>G322</f>
        <v>20</v>
      </c>
      <c r="H321" s="110">
        <f>H322</f>
        <v>0</v>
      </c>
      <c r="I321" s="110">
        <f>I322</f>
        <v>20</v>
      </c>
      <c r="K321" s="86"/>
    </row>
    <row r="322" spans="1:11" ht="38.25" x14ac:dyDescent="0.2">
      <c r="A322" s="4" t="s">
        <v>62</v>
      </c>
      <c r="B322" s="3" t="s">
        <v>124</v>
      </c>
      <c r="C322" s="3" t="s">
        <v>112</v>
      </c>
      <c r="D322" s="3" t="s">
        <v>118</v>
      </c>
      <c r="E322" s="20" t="s">
        <v>163</v>
      </c>
      <c r="F322" s="3" t="s">
        <v>63</v>
      </c>
      <c r="G322" s="110">
        <v>20</v>
      </c>
      <c r="H322" s="110"/>
      <c r="I322" s="109">
        <f>G322+H322</f>
        <v>20</v>
      </c>
      <c r="J322" s="56">
        <v>20</v>
      </c>
      <c r="K322" s="86">
        <f>J322-G322</f>
        <v>0</v>
      </c>
    </row>
    <row r="323" spans="1:11" ht="51" x14ac:dyDescent="0.2">
      <c r="A323" s="22" t="s">
        <v>164</v>
      </c>
      <c r="B323" s="3" t="s">
        <v>124</v>
      </c>
      <c r="C323" s="3" t="s">
        <v>112</v>
      </c>
      <c r="D323" s="3" t="s">
        <v>118</v>
      </c>
      <c r="E323" s="20" t="s">
        <v>165</v>
      </c>
      <c r="F323" s="3"/>
      <c r="G323" s="110">
        <f>G325+G324</f>
        <v>150</v>
      </c>
      <c r="H323" s="110">
        <f t="shared" ref="H323:I323" si="58">H325+H324</f>
        <v>66</v>
      </c>
      <c r="I323" s="110">
        <f t="shared" si="58"/>
        <v>216</v>
      </c>
      <c r="K323" s="86"/>
    </row>
    <row r="324" spans="1:11" ht="25.5" x14ac:dyDescent="0.2">
      <c r="A324" s="14" t="s">
        <v>60</v>
      </c>
      <c r="B324" s="3" t="s">
        <v>124</v>
      </c>
      <c r="C324" s="3" t="s">
        <v>112</v>
      </c>
      <c r="D324" s="3" t="s">
        <v>118</v>
      </c>
      <c r="E324" s="20" t="s">
        <v>479</v>
      </c>
      <c r="F324" s="3" t="s">
        <v>61</v>
      </c>
      <c r="G324" s="110"/>
      <c r="H324" s="110">
        <f>40.95+32.6+66</f>
        <v>139.55000000000001</v>
      </c>
      <c r="I324" s="110">
        <f>G324+H324</f>
        <v>139.55000000000001</v>
      </c>
      <c r="K324" s="86"/>
    </row>
    <row r="325" spans="1:11" ht="38.25" x14ac:dyDescent="0.2">
      <c r="A325" s="4" t="s">
        <v>62</v>
      </c>
      <c r="B325" s="3" t="s">
        <v>124</v>
      </c>
      <c r="C325" s="3" t="s">
        <v>112</v>
      </c>
      <c r="D325" s="3" t="s">
        <v>118</v>
      </c>
      <c r="E325" s="20" t="s">
        <v>166</v>
      </c>
      <c r="F325" s="3" t="s">
        <v>63</v>
      </c>
      <c r="G325" s="110">
        <v>150</v>
      </c>
      <c r="H325" s="110">
        <f>-40.95-32.6</f>
        <v>-73.550000000000011</v>
      </c>
      <c r="I325" s="109">
        <f>G325+H325</f>
        <v>76.449999999999989</v>
      </c>
      <c r="J325" s="56">
        <v>150</v>
      </c>
      <c r="K325" s="86">
        <f>J325-G325</f>
        <v>0</v>
      </c>
    </row>
    <row r="326" spans="1:11" ht="63.75" x14ac:dyDescent="0.2">
      <c r="A326" s="7" t="s">
        <v>167</v>
      </c>
      <c r="B326" s="3" t="s">
        <v>124</v>
      </c>
      <c r="C326" s="3" t="s">
        <v>112</v>
      </c>
      <c r="D326" s="3" t="s">
        <v>118</v>
      </c>
      <c r="E326" s="20" t="s">
        <v>168</v>
      </c>
      <c r="F326" s="3"/>
      <c r="G326" s="110">
        <f>G327</f>
        <v>15</v>
      </c>
      <c r="H326" s="110">
        <f>H327</f>
        <v>0</v>
      </c>
      <c r="I326" s="110">
        <f>I327</f>
        <v>15</v>
      </c>
      <c r="K326" s="86"/>
    </row>
    <row r="327" spans="1:11" ht="38.25" x14ac:dyDescent="0.2">
      <c r="A327" s="4" t="s">
        <v>62</v>
      </c>
      <c r="B327" s="3" t="s">
        <v>124</v>
      </c>
      <c r="C327" s="3" t="s">
        <v>112</v>
      </c>
      <c r="D327" s="3" t="s">
        <v>118</v>
      </c>
      <c r="E327" s="3" t="s">
        <v>169</v>
      </c>
      <c r="F327" s="3" t="s">
        <v>63</v>
      </c>
      <c r="G327" s="110">
        <v>15</v>
      </c>
      <c r="H327" s="110"/>
      <c r="I327" s="109">
        <f>G327+H327</f>
        <v>15</v>
      </c>
      <c r="J327" s="56">
        <v>15</v>
      </c>
      <c r="K327" s="86">
        <f>J327-G327</f>
        <v>0</v>
      </c>
    </row>
    <row r="328" spans="1:11" x14ac:dyDescent="0.2">
      <c r="A328" s="15" t="s">
        <v>97</v>
      </c>
      <c r="B328" s="3" t="s">
        <v>124</v>
      </c>
      <c r="C328" s="3" t="s">
        <v>73</v>
      </c>
      <c r="D328" s="3"/>
      <c r="E328" s="3"/>
      <c r="F328" s="3"/>
      <c r="G328" s="110">
        <f>G329+G348+G343</f>
        <v>9521.7947500000009</v>
      </c>
      <c r="H328" s="110">
        <f>H329+H348+H343</f>
        <v>160.73600000000005</v>
      </c>
      <c r="I328" s="110">
        <f>I329+I348+I343</f>
        <v>9682.5307499999999</v>
      </c>
      <c r="K328" s="86"/>
    </row>
    <row r="329" spans="1:11" x14ac:dyDescent="0.2">
      <c r="A329" s="15" t="s">
        <v>170</v>
      </c>
      <c r="B329" s="3" t="s">
        <v>124</v>
      </c>
      <c r="C329" s="3" t="s">
        <v>73</v>
      </c>
      <c r="D329" s="3" t="s">
        <v>43</v>
      </c>
      <c r="E329" s="3"/>
      <c r="F329" s="3"/>
      <c r="G329" s="110">
        <f>G330+G338</f>
        <v>1065.8000000000002</v>
      </c>
      <c r="H329" s="110">
        <f>H330+H338</f>
        <v>-180</v>
      </c>
      <c r="I329" s="110">
        <f>I330+I338</f>
        <v>885.8</v>
      </c>
      <c r="K329" s="86"/>
    </row>
    <row r="330" spans="1:11" ht="38.25" x14ac:dyDescent="0.2">
      <c r="A330" s="5" t="s">
        <v>138</v>
      </c>
      <c r="B330" s="3" t="s">
        <v>124</v>
      </c>
      <c r="C330" s="3" t="s">
        <v>73</v>
      </c>
      <c r="D330" s="3" t="s">
        <v>43</v>
      </c>
      <c r="E330" s="3" t="s">
        <v>139</v>
      </c>
      <c r="F330" s="3"/>
      <c r="G330" s="110">
        <f>G331+G334+G336</f>
        <v>1065.8000000000002</v>
      </c>
      <c r="H330" s="110">
        <f>H331+H334+H336</f>
        <v>-180</v>
      </c>
      <c r="I330" s="110">
        <f>I331+I334+I336</f>
        <v>885.8</v>
      </c>
      <c r="K330" s="86"/>
    </row>
    <row r="331" spans="1:11" ht="38.25" x14ac:dyDescent="0.2">
      <c r="A331" s="7" t="s">
        <v>171</v>
      </c>
      <c r="B331" s="3" t="s">
        <v>124</v>
      </c>
      <c r="C331" s="3" t="s">
        <v>73</v>
      </c>
      <c r="D331" s="3" t="s">
        <v>43</v>
      </c>
      <c r="E331" s="3" t="s">
        <v>172</v>
      </c>
      <c r="F331" s="3"/>
      <c r="G331" s="110">
        <f t="shared" ref="G331:I332" si="59">G332</f>
        <v>350</v>
      </c>
      <c r="H331" s="110">
        <f t="shared" si="59"/>
        <v>-180</v>
      </c>
      <c r="I331" s="110">
        <f t="shared" si="59"/>
        <v>170</v>
      </c>
      <c r="K331" s="86"/>
    </row>
    <row r="332" spans="1:11" ht="38.25" x14ac:dyDescent="0.2">
      <c r="A332" s="22" t="s">
        <v>173</v>
      </c>
      <c r="B332" s="3" t="s">
        <v>124</v>
      </c>
      <c r="C332" s="3" t="s">
        <v>73</v>
      </c>
      <c r="D332" s="3" t="s">
        <v>43</v>
      </c>
      <c r="E332" s="3" t="s">
        <v>462</v>
      </c>
      <c r="F332" s="3"/>
      <c r="G332" s="110">
        <f t="shared" si="59"/>
        <v>350</v>
      </c>
      <c r="H332" s="110">
        <f t="shared" si="59"/>
        <v>-180</v>
      </c>
      <c r="I332" s="110">
        <f t="shared" si="59"/>
        <v>170</v>
      </c>
      <c r="K332" s="86"/>
    </row>
    <row r="333" spans="1:11" ht="38.25" x14ac:dyDescent="0.2">
      <c r="A333" s="4" t="s">
        <v>62</v>
      </c>
      <c r="B333" s="3" t="s">
        <v>124</v>
      </c>
      <c r="C333" s="3" t="s">
        <v>73</v>
      </c>
      <c r="D333" s="3" t="s">
        <v>43</v>
      </c>
      <c r="E333" s="3" t="s">
        <v>462</v>
      </c>
      <c r="F333" s="3" t="s">
        <v>63</v>
      </c>
      <c r="G333" s="110">
        <v>350</v>
      </c>
      <c r="H333" s="110">
        <v>-180</v>
      </c>
      <c r="I333" s="110">
        <f>G333+H333</f>
        <v>170</v>
      </c>
      <c r="J333" s="56">
        <v>350</v>
      </c>
      <c r="K333" s="86">
        <f>J333-G333</f>
        <v>0</v>
      </c>
    </row>
    <row r="334" spans="1:11" ht="140.25" x14ac:dyDescent="0.2">
      <c r="A334" s="74" t="s">
        <v>454</v>
      </c>
      <c r="B334" s="3" t="s">
        <v>124</v>
      </c>
      <c r="C334" s="3" t="s">
        <v>73</v>
      </c>
      <c r="D334" s="3" t="s">
        <v>43</v>
      </c>
      <c r="E334" s="3" t="s">
        <v>431</v>
      </c>
      <c r="F334" s="3"/>
      <c r="G334" s="110">
        <f>G335</f>
        <v>215.2</v>
      </c>
      <c r="H334" s="110">
        <f>H335</f>
        <v>0</v>
      </c>
      <c r="I334" s="110">
        <f>I335</f>
        <v>215.2</v>
      </c>
      <c r="K334" s="86"/>
    </row>
    <row r="335" spans="1:11" ht="38.25" x14ac:dyDescent="0.2">
      <c r="A335" s="4" t="s">
        <v>62</v>
      </c>
      <c r="B335" s="3" t="s">
        <v>124</v>
      </c>
      <c r="C335" s="3" t="s">
        <v>73</v>
      </c>
      <c r="D335" s="3" t="s">
        <v>43</v>
      </c>
      <c r="E335" s="3" t="s">
        <v>431</v>
      </c>
      <c r="F335" s="3" t="s">
        <v>63</v>
      </c>
      <c r="G335" s="110">
        <v>215.2</v>
      </c>
      <c r="H335" s="110"/>
      <c r="I335" s="110">
        <f>G335+H335</f>
        <v>215.2</v>
      </c>
      <c r="J335" s="56">
        <v>215.2</v>
      </c>
      <c r="K335" s="86">
        <f>J335-G335</f>
        <v>0</v>
      </c>
    </row>
    <row r="336" spans="1:11" ht="191.25" x14ac:dyDescent="0.2">
      <c r="A336" s="91" t="s">
        <v>453</v>
      </c>
      <c r="B336" s="3" t="s">
        <v>124</v>
      </c>
      <c r="C336" s="3" t="s">
        <v>73</v>
      </c>
      <c r="D336" s="3" t="s">
        <v>43</v>
      </c>
      <c r="E336" s="3" t="s">
        <v>432</v>
      </c>
      <c r="F336" s="3"/>
      <c r="G336" s="110">
        <f>G337</f>
        <v>500.6</v>
      </c>
      <c r="H336" s="110">
        <f>H337</f>
        <v>0</v>
      </c>
      <c r="I336" s="110">
        <f>I337</f>
        <v>500.6</v>
      </c>
      <c r="K336" s="86">
        <f>J336-G336</f>
        <v>-500.6</v>
      </c>
    </row>
    <row r="337" spans="1:11" ht="38.25" x14ac:dyDescent="0.2">
      <c r="A337" s="4" t="s">
        <v>62</v>
      </c>
      <c r="B337" s="3" t="s">
        <v>124</v>
      </c>
      <c r="C337" s="3" t="s">
        <v>73</v>
      </c>
      <c r="D337" s="3" t="s">
        <v>43</v>
      </c>
      <c r="E337" s="3" t="s">
        <v>432</v>
      </c>
      <c r="F337" s="3" t="s">
        <v>63</v>
      </c>
      <c r="G337" s="110">
        <v>500.6</v>
      </c>
      <c r="H337" s="110"/>
      <c r="I337" s="110">
        <f>G337+H337</f>
        <v>500.6</v>
      </c>
      <c r="J337" s="56">
        <v>500.6</v>
      </c>
      <c r="K337" s="86">
        <f>J337-G337</f>
        <v>0</v>
      </c>
    </row>
    <row r="338" spans="1:11" hidden="1" x14ac:dyDescent="0.2">
      <c r="A338" s="68" t="s">
        <v>89</v>
      </c>
      <c r="B338" s="3" t="s">
        <v>124</v>
      </c>
      <c r="C338" s="3" t="s">
        <v>73</v>
      </c>
      <c r="D338" s="3" t="s">
        <v>43</v>
      </c>
      <c r="E338" s="3" t="s">
        <v>90</v>
      </c>
      <c r="F338" s="3"/>
      <c r="G338" s="110">
        <f>G339+G341</f>
        <v>0</v>
      </c>
      <c r="H338" s="110">
        <f>H339+H341</f>
        <v>0</v>
      </c>
      <c r="I338" s="110">
        <f>I339+I341</f>
        <v>0</v>
      </c>
      <c r="K338" s="86">
        <f>J338-G338</f>
        <v>0</v>
      </c>
    </row>
    <row r="339" spans="1:11" ht="191.25" hidden="1" x14ac:dyDescent="0.2">
      <c r="A339" s="74" t="s">
        <v>374</v>
      </c>
      <c r="B339" s="3" t="s">
        <v>124</v>
      </c>
      <c r="C339" s="3" t="s">
        <v>73</v>
      </c>
      <c r="D339" s="3" t="s">
        <v>43</v>
      </c>
      <c r="E339" s="3" t="s">
        <v>375</v>
      </c>
      <c r="F339" s="3"/>
      <c r="G339" s="110">
        <f>G340</f>
        <v>0</v>
      </c>
      <c r="H339" s="110">
        <f>H340</f>
        <v>0</v>
      </c>
      <c r="I339" s="110">
        <f>I340</f>
        <v>0</v>
      </c>
      <c r="K339" s="86"/>
    </row>
    <row r="340" spans="1:11" ht="38.25" hidden="1" x14ac:dyDescent="0.2">
      <c r="A340" s="4" t="s">
        <v>62</v>
      </c>
      <c r="B340" s="3" t="s">
        <v>124</v>
      </c>
      <c r="C340" s="3" t="s">
        <v>73</v>
      </c>
      <c r="D340" s="3" t="s">
        <v>43</v>
      </c>
      <c r="E340" s="3" t="s">
        <v>375</v>
      </c>
      <c r="F340" s="3" t="s">
        <v>63</v>
      </c>
      <c r="G340" s="110">
        <v>0</v>
      </c>
      <c r="H340" s="110"/>
      <c r="I340" s="110">
        <f>G340+H340</f>
        <v>0</v>
      </c>
      <c r="K340" s="86">
        <f>J340-G340</f>
        <v>0</v>
      </c>
    </row>
    <row r="341" spans="1:11" ht="140.25" hidden="1" x14ac:dyDescent="0.2">
      <c r="A341" s="74" t="s">
        <v>376</v>
      </c>
      <c r="B341" s="3" t="s">
        <v>124</v>
      </c>
      <c r="C341" s="3" t="s">
        <v>73</v>
      </c>
      <c r="D341" s="3" t="s">
        <v>43</v>
      </c>
      <c r="E341" s="3" t="s">
        <v>377</v>
      </c>
      <c r="F341" s="3"/>
      <c r="G341" s="110">
        <f>G342</f>
        <v>0</v>
      </c>
      <c r="H341" s="110">
        <f>H342</f>
        <v>0</v>
      </c>
      <c r="I341" s="110">
        <f>I342</f>
        <v>0</v>
      </c>
      <c r="K341" s="86"/>
    </row>
    <row r="342" spans="1:11" ht="38.25" hidden="1" x14ac:dyDescent="0.2">
      <c r="A342" s="4" t="s">
        <v>62</v>
      </c>
      <c r="B342" s="3" t="s">
        <v>124</v>
      </c>
      <c r="C342" s="3" t="s">
        <v>73</v>
      </c>
      <c r="D342" s="3" t="s">
        <v>43</v>
      </c>
      <c r="E342" s="3" t="s">
        <v>377</v>
      </c>
      <c r="F342" s="3" t="s">
        <v>63</v>
      </c>
      <c r="G342" s="110">
        <v>0</v>
      </c>
      <c r="H342" s="110"/>
      <c r="I342" s="110">
        <f>G342+H342</f>
        <v>0</v>
      </c>
      <c r="K342" s="86">
        <f>J342-G342</f>
        <v>0</v>
      </c>
    </row>
    <row r="343" spans="1:11" s="24" customFormat="1" x14ac:dyDescent="0.2">
      <c r="A343" s="4" t="s">
        <v>174</v>
      </c>
      <c r="B343" s="3" t="s">
        <v>124</v>
      </c>
      <c r="C343" s="3" t="s">
        <v>73</v>
      </c>
      <c r="D343" s="3" t="s">
        <v>51</v>
      </c>
      <c r="E343" s="3"/>
      <c r="F343" s="3"/>
      <c r="G343" s="109">
        <f>G344</f>
        <v>2843.7</v>
      </c>
      <c r="H343" s="109">
        <f t="shared" ref="H343:I346" si="60">H344</f>
        <v>0</v>
      </c>
      <c r="I343" s="109">
        <f t="shared" si="60"/>
        <v>2843.7</v>
      </c>
      <c r="K343" s="86"/>
    </row>
    <row r="344" spans="1:11" s="24" customFormat="1" ht="51" x14ac:dyDescent="0.2">
      <c r="A344" s="23" t="s">
        <v>155</v>
      </c>
      <c r="B344" s="3" t="s">
        <v>124</v>
      </c>
      <c r="C344" s="3" t="s">
        <v>73</v>
      </c>
      <c r="D344" s="3" t="s">
        <v>51</v>
      </c>
      <c r="E344" s="3" t="s">
        <v>175</v>
      </c>
      <c r="F344" s="3"/>
      <c r="G344" s="109">
        <f>G345</f>
        <v>2843.7</v>
      </c>
      <c r="H344" s="109">
        <f t="shared" si="60"/>
        <v>0</v>
      </c>
      <c r="I344" s="109">
        <f t="shared" si="60"/>
        <v>2843.7</v>
      </c>
      <c r="K344" s="86"/>
    </row>
    <row r="345" spans="1:11" s="24" customFormat="1" ht="25.5" x14ac:dyDescent="0.2">
      <c r="A345" s="23" t="s">
        <v>176</v>
      </c>
      <c r="B345" s="3" t="s">
        <v>124</v>
      </c>
      <c r="C345" s="3" t="s">
        <v>73</v>
      </c>
      <c r="D345" s="3" t="s">
        <v>51</v>
      </c>
      <c r="E345" s="3" t="s">
        <v>177</v>
      </c>
      <c r="F345" s="3"/>
      <c r="G345" s="109">
        <f>G346</f>
        <v>2843.7</v>
      </c>
      <c r="H345" s="109">
        <f t="shared" si="60"/>
        <v>0</v>
      </c>
      <c r="I345" s="109">
        <f t="shared" si="60"/>
        <v>2843.7</v>
      </c>
      <c r="K345" s="86"/>
    </row>
    <row r="346" spans="1:11" s="24" customFormat="1" ht="25.5" x14ac:dyDescent="0.2">
      <c r="A346" s="22" t="s">
        <v>341</v>
      </c>
      <c r="B346" s="3" t="s">
        <v>124</v>
      </c>
      <c r="C346" s="3" t="s">
        <v>73</v>
      </c>
      <c r="D346" s="3" t="s">
        <v>51</v>
      </c>
      <c r="E346" s="3" t="s">
        <v>342</v>
      </c>
      <c r="F346" s="3"/>
      <c r="G346" s="109">
        <f>G347</f>
        <v>2843.7</v>
      </c>
      <c r="H346" s="109">
        <f t="shared" si="60"/>
        <v>0</v>
      </c>
      <c r="I346" s="109">
        <f t="shared" si="60"/>
        <v>2843.7</v>
      </c>
      <c r="K346" s="86"/>
    </row>
    <row r="347" spans="1:11" s="24" customFormat="1" ht="38.25" x14ac:dyDescent="0.2">
      <c r="A347" s="4" t="s">
        <v>62</v>
      </c>
      <c r="B347" s="3" t="s">
        <v>124</v>
      </c>
      <c r="C347" s="3" t="s">
        <v>73</v>
      </c>
      <c r="D347" s="3" t="s">
        <v>51</v>
      </c>
      <c r="E347" s="3" t="s">
        <v>342</v>
      </c>
      <c r="F347" s="3" t="s">
        <v>63</v>
      </c>
      <c r="G347" s="109">
        <v>2843.7</v>
      </c>
      <c r="H347" s="110"/>
      <c r="I347" s="109">
        <f>G347+H347</f>
        <v>2843.7</v>
      </c>
      <c r="J347" s="56">
        <v>2643.7</v>
      </c>
      <c r="K347" s="86">
        <f>J347-G347</f>
        <v>-200</v>
      </c>
    </row>
    <row r="348" spans="1:11" s="24" customFormat="1" ht="25.5" x14ac:dyDescent="0.2">
      <c r="A348" s="15" t="s">
        <v>179</v>
      </c>
      <c r="B348" s="3" t="s">
        <v>124</v>
      </c>
      <c r="C348" s="3" t="s">
        <v>73</v>
      </c>
      <c r="D348" s="3" t="s">
        <v>99</v>
      </c>
      <c r="E348" s="3"/>
      <c r="F348" s="3"/>
      <c r="G348" s="110">
        <f>G349+G355+G363+G367</f>
        <v>5612.29475</v>
      </c>
      <c r="H348" s="110">
        <f>H349+H355+H363+H367</f>
        <v>340.73600000000005</v>
      </c>
      <c r="I348" s="110">
        <f>I349+I355+I363+I367</f>
        <v>5953.0307499999999</v>
      </c>
      <c r="K348" s="86"/>
    </row>
    <row r="349" spans="1:11" s="24" customFormat="1" ht="38.25" x14ac:dyDescent="0.2">
      <c r="A349" s="5" t="s">
        <v>138</v>
      </c>
      <c r="B349" s="3" t="s">
        <v>124</v>
      </c>
      <c r="C349" s="3" t="s">
        <v>73</v>
      </c>
      <c r="D349" s="3" t="s">
        <v>99</v>
      </c>
      <c r="E349" s="3" t="s">
        <v>139</v>
      </c>
      <c r="F349" s="3"/>
      <c r="G349" s="110">
        <f t="shared" ref="G349:I350" si="61">G350</f>
        <v>1288</v>
      </c>
      <c r="H349" s="110">
        <f t="shared" si="61"/>
        <v>122.05500000000001</v>
      </c>
      <c r="I349" s="110">
        <f t="shared" si="61"/>
        <v>1410.0550000000001</v>
      </c>
      <c r="K349" s="86"/>
    </row>
    <row r="350" spans="1:11" s="24" customFormat="1" ht="51" x14ac:dyDescent="0.2">
      <c r="A350" s="7" t="s">
        <v>180</v>
      </c>
      <c r="B350" s="3" t="s">
        <v>124</v>
      </c>
      <c r="C350" s="3" t="s">
        <v>73</v>
      </c>
      <c r="D350" s="3" t="s">
        <v>99</v>
      </c>
      <c r="E350" s="3" t="s">
        <v>181</v>
      </c>
      <c r="F350" s="3"/>
      <c r="G350" s="110">
        <f t="shared" si="61"/>
        <v>1288</v>
      </c>
      <c r="H350" s="110">
        <f t="shared" si="61"/>
        <v>122.05500000000001</v>
      </c>
      <c r="I350" s="110">
        <f t="shared" si="61"/>
        <v>1410.0550000000001</v>
      </c>
      <c r="K350" s="86"/>
    </row>
    <row r="351" spans="1:11" s="24" customFormat="1" ht="38.25" x14ac:dyDescent="0.2">
      <c r="A351" s="7" t="s">
        <v>182</v>
      </c>
      <c r="B351" s="3" t="s">
        <v>124</v>
      </c>
      <c r="C351" s="3" t="s">
        <v>73</v>
      </c>
      <c r="D351" s="3" t="s">
        <v>99</v>
      </c>
      <c r="E351" s="3" t="s">
        <v>183</v>
      </c>
      <c r="F351" s="3"/>
      <c r="G351" s="110">
        <f>SUM(G352:G354)</f>
        <v>1288</v>
      </c>
      <c r="H351" s="110">
        <f>SUM(H352:H354)</f>
        <v>122.05500000000001</v>
      </c>
      <c r="I351" s="110">
        <f>SUM(I352:I354)</f>
        <v>1410.0550000000001</v>
      </c>
      <c r="K351" s="86"/>
    </row>
    <row r="352" spans="1:11" s="24" customFormat="1" ht="38.25" x14ac:dyDescent="0.2">
      <c r="A352" s="4" t="s">
        <v>62</v>
      </c>
      <c r="B352" s="3" t="s">
        <v>124</v>
      </c>
      <c r="C352" s="3" t="s">
        <v>73</v>
      </c>
      <c r="D352" s="3" t="s">
        <v>99</v>
      </c>
      <c r="E352" s="3" t="s">
        <v>183</v>
      </c>
      <c r="F352" s="3" t="s">
        <v>63</v>
      </c>
      <c r="G352" s="110">
        <v>276</v>
      </c>
      <c r="H352" s="110"/>
      <c r="I352" s="110">
        <f>G352+H352</f>
        <v>276</v>
      </c>
      <c r="J352" s="56">
        <v>276</v>
      </c>
      <c r="K352" s="86">
        <f>J352-G352</f>
        <v>0</v>
      </c>
    </row>
    <row r="353" spans="1:11" s="24" customFormat="1" ht="38.25" hidden="1" x14ac:dyDescent="0.2">
      <c r="A353" s="4" t="s">
        <v>184</v>
      </c>
      <c r="B353" s="3" t="s">
        <v>124</v>
      </c>
      <c r="C353" s="3" t="s">
        <v>73</v>
      </c>
      <c r="D353" s="3" t="s">
        <v>99</v>
      </c>
      <c r="E353" s="3" t="s">
        <v>183</v>
      </c>
      <c r="F353" s="3" t="s">
        <v>185</v>
      </c>
      <c r="G353" s="110"/>
      <c r="H353" s="110"/>
      <c r="I353" s="110">
        <f>G353+H353</f>
        <v>0</v>
      </c>
      <c r="J353" s="56"/>
      <c r="K353" s="86">
        <f>J353-G353</f>
        <v>0</v>
      </c>
    </row>
    <row r="354" spans="1:11" s="24" customFormat="1" ht="38.25" x14ac:dyDescent="0.2">
      <c r="A354" s="15" t="s">
        <v>100</v>
      </c>
      <c r="B354" s="3" t="s">
        <v>124</v>
      </c>
      <c r="C354" s="3" t="s">
        <v>73</v>
      </c>
      <c r="D354" s="3" t="s">
        <v>99</v>
      </c>
      <c r="E354" s="3" t="s">
        <v>183</v>
      </c>
      <c r="F354" s="3" t="s">
        <v>101</v>
      </c>
      <c r="G354" s="110">
        <v>1012</v>
      </c>
      <c r="H354" s="110">
        <v>122.05500000000001</v>
      </c>
      <c r="I354" s="110">
        <f>G354+H354</f>
        <v>1134.0550000000001</v>
      </c>
      <c r="J354" s="56">
        <v>1012</v>
      </c>
      <c r="K354" s="86">
        <f>J354-G354</f>
        <v>0</v>
      </c>
    </row>
    <row r="355" spans="1:11" s="24" customFormat="1" ht="51" x14ac:dyDescent="0.2">
      <c r="A355" s="5" t="s">
        <v>81</v>
      </c>
      <c r="B355" s="3" t="s">
        <v>124</v>
      </c>
      <c r="C355" s="3" t="s">
        <v>73</v>
      </c>
      <c r="D355" s="3" t="s">
        <v>99</v>
      </c>
      <c r="E355" s="3" t="s">
        <v>82</v>
      </c>
      <c r="F355" s="3"/>
      <c r="G355" s="110">
        <f>G356</f>
        <v>2977.8047500000002</v>
      </c>
      <c r="H355" s="110">
        <f>H356</f>
        <v>218.68100000000004</v>
      </c>
      <c r="I355" s="110">
        <f>I356</f>
        <v>3196.4857500000003</v>
      </c>
      <c r="K355" s="86"/>
    </row>
    <row r="356" spans="1:11" s="24" customFormat="1" ht="51" customHeight="1" x14ac:dyDescent="0.2">
      <c r="A356" s="7" t="s">
        <v>186</v>
      </c>
      <c r="B356" s="3" t="s">
        <v>124</v>
      </c>
      <c r="C356" s="3" t="s">
        <v>73</v>
      </c>
      <c r="D356" s="3" t="s">
        <v>99</v>
      </c>
      <c r="E356" s="3" t="s">
        <v>187</v>
      </c>
      <c r="F356" s="3"/>
      <c r="G356" s="110">
        <f>G357+G361</f>
        <v>2977.8047500000002</v>
      </c>
      <c r="H356" s="110">
        <f>H357+H361</f>
        <v>218.68100000000004</v>
      </c>
      <c r="I356" s="110">
        <f>I357+I361</f>
        <v>3196.4857500000003</v>
      </c>
      <c r="K356" s="86"/>
    </row>
    <row r="357" spans="1:11" s="24" customFormat="1" ht="51" x14ac:dyDescent="0.2">
      <c r="A357" s="7" t="s">
        <v>188</v>
      </c>
      <c r="B357" s="3" t="s">
        <v>124</v>
      </c>
      <c r="C357" s="3" t="s">
        <v>73</v>
      </c>
      <c r="D357" s="3" t="s">
        <v>99</v>
      </c>
      <c r="E357" s="3" t="s">
        <v>189</v>
      </c>
      <c r="F357" s="3"/>
      <c r="G357" s="110">
        <f>G358+G359+G360</f>
        <v>2807.8047500000002</v>
      </c>
      <c r="H357" s="110">
        <f t="shared" ref="H357:I357" si="62">H358+H359+H360</f>
        <v>291.68100000000004</v>
      </c>
      <c r="I357" s="110">
        <f t="shared" si="62"/>
        <v>3099.4857500000003</v>
      </c>
      <c r="K357" s="86"/>
    </row>
    <row r="358" spans="1:11" s="24" customFormat="1" ht="38.25" x14ac:dyDescent="0.2">
      <c r="A358" s="4" t="s">
        <v>62</v>
      </c>
      <c r="B358" s="3" t="s">
        <v>124</v>
      </c>
      <c r="C358" s="3" t="s">
        <v>73</v>
      </c>
      <c r="D358" s="3" t="s">
        <v>99</v>
      </c>
      <c r="E358" s="3" t="s">
        <v>189</v>
      </c>
      <c r="F358" s="3" t="s">
        <v>63</v>
      </c>
      <c r="G358" s="110">
        <v>2268.02475</v>
      </c>
      <c r="H358" s="110">
        <f>18+53.881-65+284.8</f>
        <v>291.68100000000004</v>
      </c>
      <c r="I358" s="110">
        <f>G358+H358</f>
        <v>2559.7057500000001</v>
      </c>
      <c r="J358" s="56">
        <v>100</v>
      </c>
      <c r="K358" s="86">
        <f>J358-G358</f>
        <v>-2168.02475</v>
      </c>
    </row>
    <row r="359" spans="1:11" s="24" customFormat="1" ht="38.25" x14ac:dyDescent="0.2">
      <c r="A359" s="10" t="s">
        <v>143</v>
      </c>
      <c r="B359" s="3" t="s">
        <v>124</v>
      </c>
      <c r="C359" s="3" t="s">
        <v>73</v>
      </c>
      <c r="D359" s="3" t="s">
        <v>99</v>
      </c>
      <c r="E359" s="3" t="s">
        <v>189</v>
      </c>
      <c r="F359" s="3" t="s">
        <v>65</v>
      </c>
      <c r="G359" s="110">
        <v>539.78</v>
      </c>
      <c r="H359" s="110">
        <v>-18.899999999999999</v>
      </c>
      <c r="I359" s="110">
        <f>G359+H359</f>
        <v>520.88</v>
      </c>
      <c r="J359" s="56"/>
      <c r="K359" s="86"/>
    </row>
    <row r="360" spans="1:11" s="24" customFormat="1" x14ac:dyDescent="0.2">
      <c r="A360" s="10" t="s">
        <v>66</v>
      </c>
      <c r="B360" s="3" t="s">
        <v>124</v>
      </c>
      <c r="C360" s="3" t="s">
        <v>73</v>
      </c>
      <c r="D360" s="3" t="s">
        <v>99</v>
      </c>
      <c r="E360" s="3" t="s">
        <v>189</v>
      </c>
      <c r="F360" s="3" t="s">
        <v>67</v>
      </c>
      <c r="G360" s="110"/>
      <c r="H360" s="110">
        <v>18.899999999999999</v>
      </c>
      <c r="I360" s="110">
        <f>G360+H360</f>
        <v>18.899999999999999</v>
      </c>
      <c r="J360" s="56"/>
      <c r="K360" s="86"/>
    </row>
    <row r="361" spans="1:11" s="24" customFormat="1" ht="36" customHeight="1" x14ac:dyDescent="0.2">
      <c r="A361" s="7" t="s">
        <v>190</v>
      </c>
      <c r="B361" s="3" t="s">
        <v>124</v>
      </c>
      <c r="C361" s="3" t="s">
        <v>73</v>
      </c>
      <c r="D361" s="3" t="s">
        <v>99</v>
      </c>
      <c r="E361" s="3" t="s">
        <v>191</v>
      </c>
      <c r="F361" s="3"/>
      <c r="G361" s="110">
        <f>G362</f>
        <v>170</v>
      </c>
      <c r="H361" s="110">
        <f>H362</f>
        <v>-73</v>
      </c>
      <c r="I361" s="110">
        <f>I362</f>
        <v>97</v>
      </c>
      <c r="J361" s="56"/>
      <c r="K361" s="86"/>
    </row>
    <row r="362" spans="1:11" s="24" customFormat="1" ht="38.25" x14ac:dyDescent="0.2">
      <c r="A362" s="4" t="s">
        <v>62</v>
      </c>
      <c r="B362" s="3" t="s">
        <v>124</v>
      </c>
      <c r="C362" s="3" t="s">
        <v>73</v>
      </c>
      <c r="D362" s="3" t="s">
        <v>99</v>
      </c>
      <c r="E362" s="3" t="s">
        <v>191</v>
      </c>
      <c r="F362" s="3" t="s">
        <v>63</v>
      </c>
      <c r="G362" s="110">
        <v>170</v>
      </c>
      <c r="H362" s="110">
        <f>-73</f>
        <v>-73</v>
      </c>
      <c r="I362" s="110">
        <f>G362+H362</f>
        <v>97</v>
      </c>
      <c r="J362" s="56">
        <v>170</v>
      </c>
      <c r="K362" s="86">
        <f>J362-G362</f>
        <v>0</v>
      </c>
    </row>
    <row r="363" spans="1:11" ht="51" x14ac:dyDescent="0.2">
      <c r="A363" s="5" t="s">
        <v>155</v>
      </c>
      <c r="B363" s="3" t="s">
        <v>124</v>
      </c>
      <c r="C363" s="3" t="s">
        <v>73</v>
      </c>
      <c r="D363" s="3" t="s">
        <v>99</v>
      </c>
      <c r="E363" s="3" t="s">
        <v>175</v>
      </c>
      <c r="F363" s="3"/>
      <c r="G363" s="110">
        <f t="shared" ref="G363:I365" si="63">G364</f>
        <v>1316.49</v>
      </c>
      <c r="H363" s="110">
        <f t="shared" si="63"/>
        <v>0</v>
      </c>
      <c r="I363" s="110">
        <f t="shared" si="63"/>
        <v>1316.49</v>
      </c>
      <c r="K363" s="86"/>
    </row>
    <row r="364" spans="1:11" ht="25.5" x14ac:dyDescent="0.2">
      <c r="A364" s="5" t="s">
        <v>176</v>
      </c>
      <c r="B364" s="3" t="s">
        <v>124</v>
      </c>
      <c r="C364" s="3" t="s">
        <v>73</v>
      </c>
      <c r="D364" s="3" t="s">
        <v>99</v>
      </c>
      <c r="E364" s="3" t="s">
        <v>177</v>
      </c>
      <c r="F364" s="3"/>
      <c r="G364" s="110">
        <f t="shared" si="63"/>
        <v>1316.49</v>
      </c>
      <c r="H364" s="110">
        <f t="shared" si="63"/>
        <v>0</v>
      </c>
      <c r="I364" s="110">
        <f t="shared" si="63"/>
        <v>1316.49</v>
      </c>
      <c r="K364" s="86"/>
    </row>
    <row r="365" spans="1:11" ht="25.5" x14ac:dyDescent="0.2">
      <c r="A365" s="11" t="s">
        <v>194</v>
      </c>
      <c r="B365" s="3" t="s">
        <v>124</v>
      </c>
      <c r="C365" s="3" t="s">
        <v>73</v>
      </c>
      <c r="D365" s="3" t="s">
        <v>99</v>
      </c>
      <c r="E365" s="3" t="s">
        <v>346</v>
      </c>
      <c r="F365" s="3"/>
      <c r="G365" s="110">
        <f t="shared" si="63"/>
        <v>1316.49</v>
      </c>
      <c r="H365" s="110">
        <f t="shared" si="63"/>
        <v>0</v>
      </c>
      <c r="I365" s="110">
        <f t="shared" si="63"/>
        <v>1316.49</v>
      </c>
      <c r="K365" s="86"/>
    </row>
    <row r="366" spans="1:11" ht="51" x14ac:dyDescent="0.2">
      <c r="A366" s="4" t="s">
        <v>390</v>
      </c>
      <c r="B366" s="3" t="s">
        <v>124</v>
      </c>
      <c r="C366" s="3" t="s">
        <v>73</v>
      </c>
      <c r="D366" s="3" t="s">
        <v>99</v>
      </c>
      <c r="E366" s="3" t="s">
        <v>346</v>
      </c>
      <c r="F366" s="3" t="s">
        <v>24</v>
      </c>
      <c r="G366" s="110">
        <v>1316.49</v>
      </c>
      <c r="H366" s="110"/>
      <c r="I366" s="110">
        <f>G366+H366</f>
        <v>1316.49</v>
      </c>
      <c r="J366" s="56">
        <v>1316.49</v>
      </c>
      <c r="K366" s="86">
        <f>J366-G366</f>
        <v>0</v>
      </c>
    </row>
    <row r="367" spans="1:11" x14ac:dyDescent="0.2">
      <c r="A367" s="12" t="s">
        <v>89</v>
      </c>
      <c r="B367" s="3" t="s">
        <v>124</v>
      </c>
      <c r="C367" s="3" t="s">
        <v>73</v>
      </c>
      <c r="D367" s="3" t="s">
        <v>99</v>
      </c>
      <c r="E367" s="3" t="s">
        <v>90</v>
      </c>
      <c r="F367" s="3"/>
      <c r="G367" s="110">
        <f t="shared" ref="G367:I368" si="64">G368</f>
        <v>30</v>
      </c>
      <c r="H367" s="110">
        <f t="shared" si="64"/>
        <v>0</v>
      </c>
      <c r="I367" s="110">
        <f t="shared" si="64"/>
        <v>30</v>
      </c>
      <c r="K367" s="86"/>
    </row>
    <row r="368" spans="1:11" ht="28.5" customHeight="1" x14ac:dyDescent="0.2">
      <c r="A368" s="105" t="s">
        <v>451</v>
      </c>
      <c r="B368" s="3" t="s">
        <v>124</v>
      </c>
      <c r="C368" s="3" t="s">
        <v>73</v>
      </c>
      <c r="D368" s="3" t="s">
        <v>99</v>
      </c>
      <c r="E368" s="3" t="s">
        <v>433</v>
      </c>
      <c r="F368" s="3"/>
      <c r="G368" s="110">
        <f t="shared" si="64"/>
        <v>30</v>
      </c>
      <c r="H368" s="110">
        <f t="shared" si="64"/>
        <v>0</v>
      </c>
      <c r="I368" s="110">
        <f t="shared" si="64"/>
        <v>30</v>
      </c>
      <c r="K368" s="86"/>
    </row>
    <row r="369" spans="1:11" ht="57.75" customHeight="1" x14ac:dyDescent="0.2">
      <c r="A369" s="4" t="s">
        <v>452</v>
      </c>
      <c r="B369" s="3" t="s">
        <v>124</v>
      </c>
      <c r="C369" s="3" t="s">
        <v>73</v>
      </c>
      <c r="D369" s="3" t="s">
        <v>99</v>
      </c>
      <c r="E369" s="3" t="s">
        <v>433</v>
      </c>
      <c r="F369" s="3" t="s">
        <v>428</v>
      </c>
      <c r="G369" s="110">
        <v>30</v>
      </c>
      <c r="H369" s="110"/>
      <c r="I369" s="110">
        <f>G369+H369</f>
        <v>30</v>
      </c>
      <c r="J369" s="56">
        <v>30</v>
      </c>
      <c r="K369" s="86">
        <f>J369-G369</f>
        <v>0</v>
      </c>
    </row>
    <row r="370" spans="1:11" x14ac:dyDescent="0.2">
      <c r="A370" s="15" t="s">
        <v>195</v>
      </c>
      <c r="B370" s="3" t="s">
        <v>124</v>
      </c>
      <c r="C370" s="3" t="s">
        <v>43</v>
      </c>
      <c r="D370" s="3"/>
      <c r="E370" s="3"/>
      <c r="F370" s="3"/>
      <c r="G370" s="109">
        <f>G372+G398+G371</f>
        <v>7789.8204299999998</v>
      </c>
      <c r="H370" s="109">
        <f>H372+H398+H371</f>
        <v>3560.6610000000001</v>
      </c>
      <c r="I370" s="109">
        <f>I372+I398+I371</f>
        <v>11350.48143</v>
      </c>
      <c r="K370" s="86"/>
    </row>
    <row r="371" spans="1:11" hidden="1" x14ac:dyDescent="0.2">
      <c r="A371" s="15" t="s">
        <v>196</v>
      </c>
      <c r="B371" s="3" t="s">
        <v>124</v>
      </c>
      <c r="C371" s="3" t="s">
        <v>43</v>
      </c>
      <c r="D371" s="3" t="s">
        <v>15</v>
      </c>
      <c r="E371" s="3"/>
      <c r="F371" s="3"/>
      <c r="G371" s="109"/>
      <c r="H371" s="109"/>
      <c r="I371" s="109"/>
      <c r="K371" s="86"/>
    </row>
    <row r="372" spans="1:11" x14ac:dyDescent="0.2">
      <c r="A372" s="15" t="s">
        <v>199</v>
      </c>
      <c r="B372" s="3" t="s">
        <v>124</v>
      </c>
      <c r="C372" s="3" t="s">
        <v>43</v>
      </c>
      <c r="D372" s="3" t="s">
        <v>29</v>
      </c>
      <c r="E372" s="3"/>
      <c r="F372" s="3"/>
      <c r="G372" s="110">
        <f>G373+G380+G375</f>
        <v>4727.63454</v>
      </c>
      <c r="H372" s="110">
        <f>H373+H380+H375</f>
        <v>3972.8</v>
      </c>
      <c r="I372" s="110">
        <f>I373+I380+I375</f>
        <v>8700.4345400000002</v>
      </c>
      <c r="K372" s="86"/>
    </row>
    <row r="373" spans="1:11" ht="38.25" hidden="1" x14ac:dyDescent="0.2">
      <c r="A373" s="5" t="s">
        <v>138</v>
      </c>
      <c r="B373" s="3" t="s">
        <v>124</v>
      </c>
      <c r="C373" s="3" t="s">
        <v>43</v>
      </c>
      <c r="D373" s="3" t="s">
        <v>29</v>
      </c>
      <c r="E373" s="3" t="s">
        <v>139</v>
      </c>
      <c r="F373" s="3"/>
      <c r="G373" s="110">
        <f>G374</f>
        <v>0</v>
      </c>
      <c r="H373" s="110">
        <f>H374</f>
        <v>0</v>
      </c>
      <c r="I373" s="110">
        <f>I374</f>
        <v>0</v>
      </c>
      <c r="K373" s="86"/>
    </row>
    <row r="374" spans="1:11" ht="38.25" hidden="1" x14ac:dyDescent="0.2">
      <c r="A374" s="7" t="s">
        <v>171</v>
      </c>
      <c r="B374" s="3" t="s">
        <v>124</v>
      </c>
      <c r="C374" s="3" t="s">
        <v>43</v>
      </c>
      <c r="D374" s="3" t="s">
        <v>29</v>
      </c>
      <c r="E374" s="6" t="s">
        <v>200</v>
      </c>
      <c r="F374" s="3"/>
      <c r="G374" s="110">
        <f>G377</f>
        <v>0</v>
      </c>
      <c r="H374" s="110">
        <f>H377</f>
        <v>0</v>
      </c>
      <c r="I374" s="110">
        <f>I377</f>
        <v>0</v>
      </c>
      <c r="K374" s="86"/>
    </row>
    <row r="375" spans="1:11" ht="63.75" hidden="1" x14ac:dyDescent="0.2">
      <c r="A375" s="91" t="s">
        <v>448</v>
      </c>
      <c r="B375" s="3" t="s">
        <v>124</v>
      </c>
      <c r="C375" s="3" t="s">
        <v>43</v>
      </c>
      <c r="D375" s="3" t="s">
        <v>29</v>
      </c>
      <c r="E375" s="6" t="s">
        <v>434</v>
      </c>
      <c r="F375" s="3"/>
      <c r="G375" s="110">
        <f>G376</f>
        <v>0</v>
      </c>
      <c r="H375" s="110">
        <f>H376</f>
        <v>0</v>
      </c>
      <c r="I375" s="110">
        <f>I376</f>
        <v>0</v>
      </c>
      <c r="K375" s="86"/>
    </row>
    <row r="376" spans="1:11" ht="38.25" hidden="1" x14ac:dyDescent="0.2">
      <c r="A376" s="4" t="s">
        <v>184</v>
      </c>
      <c r="B376" s="3" t="s">
        <v>124</v>
      </c>
      <c r="C376" s="3" t="s">
        <v>43</v>
      </c>
      <c r="D376" s="3" t="s">
        <v>29</v>
      </c>
      <c r="E376" s="6" t="s">
        <v>434</v>
      </c>
      <c r="F376" s="3" t="s">
        <v>185</v>
      </c>
      <c r="G376" s="110"/>
      <c r="H376" s="110"/>
      <c r="I376" s="110">
        <f>G376+H376</f>
        <v>0</v>
      </c>
      <c r="J376" s="56">
        <v>1862.3</v>
      </c>
      <c r="K376" s="86">
        <f>J376-G376</f>
        <v>1862.3</v>
      </c>
    </row>
    <row r="377" spans="1:11" ht="38.25" hidden="1" x14ac:dyDescent="0.2">
      <c r="A377" s="7" t="s">
        <v>201</v>
      </c>
      <c r="B377" s="3" t="s">
        <v>124</v>
      </c>
      <c r="C377" s="3" t="s">
        <v>43</v>
      </c>
      <c r="D377" s="3" t="s">
        <v>29</v>
      </c>
      <c r="E377" s="6" t="s">
        <v>202</v>
      </c>
      <c r="F377" s="3"/>
      <c r="G377" s="110">
        <f>SUM(G378:G379)</f>
        <v>0</v>
      </c>
      <c r="H377" s="110">
        <f>SUM(H378:H379)</f>
        <v>0</v>
      </c>
      <c r="I377" s="110">
        <f>SUM(I378:I379)</f>
        <v>0</v>
      </c>
      <c r="K377" s="86"/>
    </row>
    <row r="378" spans="1:11" ht="38.25" hidden="1" x14ac:dyDescent="0.2">
      <c r="A378" s="4" t="s">
        <v>62</v>
      </c>
      <c r="B378" s="3" t="s">
        <v>124</v>
      </c>
      <c r="C378" s="3" t="s">
        <v>43</v>
      </c>
      <c r="D378" s="3" t="s">
        <v>29</v>
      </c>
      <c r="E378" s="3" t="s">
        <v>203</v>
      </c>
      <c r="F378" s="3" t="s">
        <v>63</v>
      </c>
      <c r="G378" s="110"/>
      <c r="H378" s="110"/>
      <c r="I378" s="110">
        <f>G378+H378</f>
        <v>0</v>
      </c>
      <c r="K378" s="86">
        <f>J378-G378</f>
        <v>0</v>
      </c>
    </row>
    <row r="379" spans="1:11" ht="38.25" hidden="1" x14ac:dyDescent="0.2">
      <c r="A379" s="4" t="s">
        <v>184</v>
      </c>
      <c r="B379" s="3" t="s">
        <v>124</v>
      </c>
      <c r="C379" s="3" t="s">
        <v>43</v>
      </c>
      <c r="D379" s="3" t="s">
        <v>29</v>
      </c>
      <c r="E379" s="3" t="s">
        <v>203</v>
      </c>
      <c r="F379" s="3" t="s">
        <v>185</v>
      </c>
      <c r="G379" s="110">
        <v>0</v>
      </c>
      <c r="H379" s="110"/>
      <c r="I379" s="110">
        <f>G379+H379</f>
        <v>0</v>
      </c>
      <c r="J379" s="56">
        <v>200</v>
      </c>
      <c r="K379" s="86">
        <f>J379-G379</f>
        <v>200</v>
      </c>
    </row>
    <row r="380" spans="1:11" ht="51" x14ac:dyDescent="0.2">
      <c r="A380" s="5" t="s">
        <v>155</v>
      </c>
      <c r="B380" s="3" t="s">
        <v>124</v>
      </c>
      <c r="C380" s="3" t="s">
        <v>43</v>
      </c>
      <c r="D380" s="3" t="s">
        <v>29</v>
      </c>
      <c r="E380" s="3" t="s">
        <v>175</v>
      </c>
      <c r="F380" s="3"/>
      <c r="G380" s="110">
        <f>G381</f>
        <v>4727.63454</v>
      </c>
      <c r="H380" s="110">
        <f t="shared" ref="H380:I380" si="65">H381</f>
        <v>3972.8</v>
      </c>
      <c r="I380" s="110">
        <f t="shared" si="65"/>
        <v>8700.4345400000002</v>
      </c>
      <c r="K380" s="86"/>
    </row>
    <row r="381" spans="1:11" ht="25.5" x14ac:dyDescent="0.2">
      <c r="A381" s="5" t="s">
        <v>176</v>
      </c>
      <c r="B381" s="3" t="s">
        <v>124</v>
      </c>
      <c r="C381" s="3" t="s">
        <v>43</v>
      </c>
      <c r="D381" s="3" t="s">
        <v>29</v>
      </c>
      <c r="E381" s="3" t="s">
        <v>177</v>
      </c>
      <c r="F381" s="3"/>
      <c r="G381" s="110">
        <f>G389+G393+G384+G386+G382</f>
        <v>4727.63454</v>
      </c>
      <c r="H381" s="110">
        <f t="shared" ref="H381:I381" si="66">H389+H393+H384+H386+H382</f>
        <v>3972.8</v>
      </c>
      <c r="I381" s="110">
        <f t="shared" si="66"/>
        <v>8700.4345400000002</v>
      </c>
      <c r="K381" s="86"/>
    </row>
    <row r="382" spans="1:11" ht="51" x14ac:dyDescent="0.2">
      <c r="A382" s="7" t="s">
        <v>475</v>
      </c>
      <c r="B382" s="3" t="s">
        <v>124</v>
      </c>
      <c r="C382" s="3" t="s">
        <v>43</v>
      </c>
      <c r="D382" s="3" t="s">
        <v>29</v>
      </c>
      <c r="E382" s="3" t="s">
        <v>474</v>
      </c>
      <c r="F382" s="3"/>
      <c r="G382" s="110">
        <f>G383</f>
        <v>0</v>
      </c>
      <c r="H382" s="110">
        <f t="shared" ref="H382:I382" si="67">H383</f>
        <v>2964</v>
      </c>
      <c r="I382" s="110">
        <f t="shared" si="67"/>
        <v>2964</v>
      </c>
      <c r="K382" s="86"/>
    </row>
    <row r="383" spans="1:11" ht="38.25" x14ac:dyDescent="0.2">
      <c r="A383" s="4" t="s">
        <v>184</v>
      </c>
      <c r="B383" s="3" t="s">
        <v>124</v>
      </c>
      <c r="C383" s="3" t="s">
        <v>43</v>
      </c>
      <c r="D383" s="3" t="s">
        <v>29</v>
      </c>
      <c r="E383" s="3" t="s">
        <v>474</v>
      </c>
      <c r="F383" s="3" t="s">
        <v>185</v>
      </c>
      <c r="G383" s="110"/>
      <c r="H383" s="110">
        <v>2964</v>
      </c>
      <c r="I383" s="110">
        <f>G383+H383</f>
        <v>2964</v>
      </c>
      <c r="K383" s="86"/>
    </row>
    <row r="384" spans="1:11" ht="63.75" x14ac:dyDescent="0.2">
      <c r="A384" s="102" t="s">
        <v>450</v>
      </c>
      <c r="B384" s="3" t="s">
        <v>124</v>
      </c>
      <c r="C384" s="3" t="s">
        <v>43</v>
      </c>
      <c r="D384" s="3" t="s">
        <v>29</v>
      </c>
      <c r="E384" s="3" t="s">
        <v>435</v>
      </c>
      <c r="F384" s="3"/>
      <c r="G384" s="110">
        <f>G385</f>
        <v>800</v>
      </c>
      <c r="H384" s="110">
        <f t="shared" ref="H384:I384" si="68">H385</f>
        <v>1000</v>
      </c>
      <c r="I384" s="110">
        <f t="shared" si="68"/>
        <v>1800</v>
      </c>
      <c r="K384" s="86"/>
    </row>
    <row r="385" spans="1:11" ht="38.25" x14ac:dyDescent="0.2">
      <c r="A385" s="4" t="s">
        <v>206</v>
      </c>
      <c r="B385" s="3" t="s">
        <v>124</v>
      </c>
      <c r="C385" s="3" t="s">
        <v>43</v>
      </c>
      <c r="D385" s="3" t="s">
        <v>29</v>
      </c>
      <c r="E385" s="3" t="s">
        <v>435</v>
      </c>
      <c r="F385" s="3" t="s">
        <v>152</v>
      </c>
      <c r="G385" s="110">
        <v>800</v>
      </c>
      <c r="H385" s="110">
        <v>1000</v>
      </c>
      <c r="I385" s="110">
        <f>G385+H385</f>
        <v>1800</v>
      </c>
      <c r="J385" s="56">
        <v>800</v>
      </c>
      <c r="K385" s="86">
        <f>J385-G385</f>
        <v>0</v>
      </c>
    </row>
    <row r="386" spans="1:11" ht="51" x14ac:dyDescent="0.2">
      <c r="A386" s="12" t="s">
        <v>449</v>
      </c>
      <c r="B386" s="3" t="s">
        <v>124</v>
      </c>
      <c r="C386" s="3" t="s">
        <v>43</v>
      </c>
      <c r="D386" s="3" t="s">
        <v>29</v>
      </c>
      <c r="E386" s="3" t="s">
        <v>407</v>
      </c>
      <c r="F386" s="3"/>
      <c r="G386" s="110">
        <f>G387+G388</f>
        <v>21.2</v>
      </c>
      <c r="H386" s="110">
        <f t="shared" ref="H386:I386" si="69">H387+H388</f>
        <v>62.8</v>
      </c>
      <c r="I386" s="110">
        <f t="shared" si="69"/>
        <v>84</v>
      </c>
      <c r="K386" s="86"/>
    </row>
    <row r="387" spans="1:11" ht="38.25" x14ac:dyDescent="0.2">
      <c r="A387" s="4" t="s">
        <v>62</v>
      </c>
      <c r="B387" s="3" t="s">
        <v>124</v>
      </c>
      <c r="C387" s="3" t="s">
        <v>43</v>
      </c>
      <c r="D387" s="3" t="s">
        <v>29</v>
      </c>
      <c r="E387" s="3" t="s">
        <v>407</v>
      </c>
      <c r="F387" s="3" t="s">
        <v>63</v>
      </c>
      <c r="G387" s="110">
        <v>21.2</v>
      </c>
      <c r="H387" s="110">
        <v>-21.2</v>
      </c>
      <c r="I387" s="110">
        <f>G387+H387</f>
        <v>0</v>
      </c>
      <c r="J387" s="56">
        <v>21.2</v>
      </c>
      <c r="K387" s="86">
        <f>J387-G387</f>
        <v>0</v>
      </c>
    </row>
    <row r="388" spans="1:11" ht="25.5" x14ac:dyDescent="0.2">
      <c r="A388" s="4" t="s">
        <v>502</v>
      </c>
      <c r="B388" s="3" t="s">
        <v>124</v>
      </c>
      <c r="C388" s="3" t="s">
        <v>43</v>
      </c>
      <c r="D388" s="3" t="s">
        <v>29</v>
      </c>
      <c r="E388" s="3" t="s">
        <v>407</v>
      </c>
      <c r="F388" s="3" t="s">
        <v>101</v>
      </c>
      <c r="G388" s="110"/>
      <c r="H388" s="110">
        <f>129.8+21.2-67</f>
        <v>84</v>
      </c>
      <c r="I388" s="110">
        <f>G388+H388</f>
        <v>84</v>
      </c>
      <c r="K388" s="86"/>
    </row>
    <row r="389" spans="1:11" ht="63.75" x14ac:dyDescent="0.2">
      <c r="A389" s="7" t="s">
        <v>204</v>
      </c>
      <c r="B389" s="3" t="s">
        <v>124</v>
      </c>
      <c r="C389" s="3" t="s">
        <v>43</v>
      </c>
      <c r="D389" s="3" t="s">
        <v>29</v>
      </c>
      <c r="E389" s="3" t="s">
        <v>205</v>
      </c>
      <c r="F389" s="3"/>
      <c r="G389" s="110">
        <f>SUM(G390:G392)</f>
        <v>150</v>
      </c>
      <c r="H389" s="110">
        <f>SUM(H390:H392)</f>
        <v>500</v>
      </c>
      <c r="I389" s="110">
        <f t="shared" ref="I389" si="70">SUM(I390:I392)</f>
        <v>650</v>
      </c>
      <c r="K389" s="86"/>
    </row>
    <row r="390" spans="1:11" ht="38.25" x14ac:dyDescent="0.2">
      <c r="A390" s="4" t="s">
        <v>206</v>
      </c>
      <c r="B390" s="3" t="s">
        <v>124</v>
      </c>
      <c r="C390" s="3" t="s">
        <v>43</v>
      </c>
      <c r="D390" s="3" t="s">
        <v>29</v>
      </c>
      <c r="E390" s="3" t="s">
        <v>205</v>
      </c>
      <c r="F390" s="3" t="s">
        <v>152</v>
      </c>
      <c r="G390" s="110">
        <v>150</v>
      </c>
      <c r="H390" s="110">
        <f>-51.01</f>
        <v>-51.01</v>
      </c>
      <c r="I390" s="110">
        <f>G390+H390</f>
        <v>98.990000000000009</v>
      </c>
      <c r="J390" s="56">
        <v>150</v>
      </c>
      <c r="K390" s="86">
        <f>J390-G390</f>
        <v>0</v>
      </c>
    </row>
    <row r="391" spans="1:11" ht="38.25" x14ac:dyDescent="0.2">
      <c r="A391" s="4" t="s">
        <v>62</v>
      </c>
      <c r="B391" s="3" t="s">
        <v>124</v>
      </c>
      <c r="C391" s="3" t="s">
        <v>43</v>
      </c>
      <c r="D391" s="3" t="s">
        <v>29</v>
      </c>
      <c r="E391" s="3" t="s">
        <v>205</v>
      </c>
      <c r="F391" s="3" t="s">
        <v>63</v>
      </c>
      <c r="G391" s="110"/>
      <c r="H391" s="110">
        <f>500-70.99-378</f>
        <v>51.009999999999991</v>
      </c>
      <c r="I391" s="110">
        <f>G391+H391</f>
        <v>51.009999999999991</v>
      </c>
      <c r="K391" s="86">
        <f>J391-G391</f>
        <v>0</v>
      </c>
    </row>
    <row r="392" spans="1:11" ht="25.5" x14ac:dyDescent="0.2">
      <c r="A392" s="4" t="s">
        <v>502</v>
      </c>
      <c r="B392" s="3" t="s">
        <v>124</v>
      </c>
      <c r="C392" s="3" t="s">
        <v>43</v>
      </c>
      <c r="D392" s="3" t="s">
        <v>29</v>
      </c>
      <c r="E392" s="3" t="s">
        <v>205</v>
      </c>
      <c r="F392" s="3" t="s">
        <v>101</v>
      </c>
      <c r="G392" s="110"/>
      <c r="H392" s="110">
        <f>122+378</f>
        <v>500</v>
      </c>
      <c r="I392" s="110">
        <f>G392+H392</f>
        <v>500</v>
      </c>
      <c r="K392" s="86"/>
    </row>
    <row r="393" spans="1:11" ht="51" x14ac:dyDescent="0.2">
      <c r="A393" s="7" t="s">
        <v>207</v>
      </c>
      <c r="B393" s="3" t="s">
        <v>124</v>
      </c>
      <c r="C393" s="3" t="s">
        <v>43</v>
      </c>
      <c r="D393" s="3" t="s">
        <v>29</v>
      </c>
      <c r="E393" s="3" t="s">
        <v>178</v>
      </c>
      <c r="F393" s="3"/>
      <c r="G393" s="110">
        <f>SUM(G394:G397)</f>
        <v>3756.4345400000002</v>
      </c>
      <c r="H393" s="110">
        <f>SUM(H394:H397)</f>
        <v>-554</v>
      </c>
      <c r="I393" s="110">
        <f>SUM(I394:I397)</f>
        <v>3202.4345400000002</v>
      </c>
      <c r="K393" s="86"/>
    </row>
    <row r="394" spans="1:11" hidden="1" x14ac:dyDescent="0.2">
      <c r="A394" s="13" t="s">
        <v>54</v>
      </c>
      <c r="B394" s="3" t="s">
        <v>124</v>
      </c>
      <c r="C394" s="3" t="s">
        <v>43</v>
      </c>
      <c r="D394" s="3" t="s">
        <v>29</v>
      </c>
      <c r="E394" s="3" t="s">
        <v>178</v>
      </c>
      <c r="F394" s="3" t="s">
        <v>55</v>
      </c>
      <c r="G394" s="110"/>
      <c r="H394" s="110">
        <v>0</v>
      </c>
      <c r="I394" s="110">
        <f>G394+H394</f>
        <v>0</v>
      </c>
      <c r="K394" s="86">
        <f>J394-G394</f>
        <v>0</v>
      </c>
    </row>
    <row r="395" spans="1:11" ht="38.25" hidden="1" x14ac:dyDescent="0.2">
      <c r="A395" s="4" t="s">
        <v>206</v>
      </c>
      <c r="B395" s="3" t="s">
        <v>124</v>
      </c>
      <c r="C395" s="3" t="s">
        <v>43</v>
      </c>
      <c r="D395" s="3" t="s">
        <v>29</v>
      </c>
      <c r="E395" s="3" t="s">
        <v>178</v>
      </c>
      <c r="F395" s="3" t="s">
        <v>152</v>
      </c>
      <c r="G395" s="110"/>
      <c r="H395" s="110"/>
      <c r="I395" s="110">
        <f>G395+H395</f>
        <v>0</v>
      </c>
      <c r="K395" s="86">
        <f>J395-G395</f>
        <v>0</v>
      </c>
    </row>
    <row r="396" spans="1:11" ht="38.25" x14ac:dyDescent="0.2">
      <c r="A396" s="4" t="s">
        <v>62</v>
      </c>
      <c r="B396" s="3" t="s">
        <v>124</v>
      </c>
      <c r="C396" s="3" t="s">
        <v>43</v>
      </c>
      <c r="D396" s="3" t="s">
        <v>29</v>
      </c>
      <c r="E396" s="3" t="s">
        <v>178</v>
      </c>
      <c r="F396" s="3" t="s">
        <v>63</v>
      </c>
      <c r="G396" s="110">
        <v>941</v>
      </c>
      <c r="H396" s="110">
        <f>35-589-79.33</f>
        <v>-633.33000000000004</v>
      </c>
      <c r="I396" s="110">
        <f>G396+H396</f>
        <v>307.66999999999996</v>
      </c>
      <c r="J396" s="56">
        <v>352</v>
      </c>
      <c r="K396" s="86">
        <f>J396-G396</f>
        <v>-589</v>
      </c>
    </row>
    <row r="397" spans="1:11" ht="38.25" x14ac:dyDescent="0.2">
      <c r="A397" s="4" t="s">
        <v>184</v>
      </c>
      <c r="B397" s="3" t="s">
        <v>124</v>
      </c>
      <c r="C397" s="3" t="s">
        <v>43</v>
      </c>
      <c r="D397" s="3" t="s">
        <v>29</v>
      </c>
      <c r="E397" s="3" t="s">
        <v>178</v>
      </c>
      <c r="F397" s="3" t="s">
        <v>185</v>
      </c>
      <c r="G397" s="110">
        <v>2815.4345400000002</v>
      </c>
      <c r="H397" s="110">
        <f>79.33</f>
        <v>79.33</v>
      </c>
      <c r="I397" s="110">
        <f>G397+H397</f>
        <v>2894.7645400000001</v>
      </c>
      <c r="J397" s="56">
        <v>2750</v>
      </c>
      <c r="K397" s="86">
        <f>J397-G397</f>
        <v>-65.434540000000197</v>
      </c>
    </row>
    <row r="398" spans="1:11" x14ac:dyDescent="0.2">
      <c r="A398" s="15" t="s">
        <v>208</v>
      </c>
      <c r="B398" s="9" t="s">
        <v>124</v>
      </c>
      <c r="C398" s="9" t="s">
        <v>43</v>
      </c>
      <c r="D398" s="9" t="s">
        <v>112</v>
      </c>
      <c r="E398" s="9"/>
      <c r="F398" s="9"/>
      <c r="G398" s="110">
        <f>G399</f>
        <v>3062.1858900000002</v>
      </c>
      <c r="H398" s="110">
        <f t="shared" ref="H398:I401" si="71">H399</f>
        <v>-412.13900000000001</v>
      </c>
      <c r="I398" s="110">
        <f t="shared" si="71"/>
        <v>2650.0468900000001</v>
      </c>
      <c r="K398" s="86"/>
    </row>
    <row r="399" spans="1:11" ht="51" x14ac:dyDescent="0.2">
      <c r="A399" s="5" t="s">
        <v>155</v>
      </c>
      <c r="B399" s="9" t="s">
        <v>124</v>
      </c>
      <c r="C399" s="9" t="s">
        <v>43</v>
      </c>
      <c r="D399" s="9" t="s">
        <v>112</v>
      </c>
      <c r="E399" s="9" t="s">
        <v>175</v>
      </c>
      <c r="F399" s="9"/>
      <c r="G399" s="110">
        <f>G400</f>
        <v>3062.1858900000002</v>
      </c>
      <c r="H399" s="110">
        <f t="shared" si="71"/>
        <v>-412.13900000000001</v>
      </c>
      <c r="I399" s="110">
        <f t="shared" si="71"/>
        <v>2650.0468900000001</v>
      </c>
      <c r="K399" s="86"/>
    </row>
    <row r="400" spans="1:11" ht="25.5" x14ac:dyDescent="0.2">
      <c r="A400" s="5" t="s">
        <v>176</v>
      </c>
      <c r="B400" s="9" t="s">
        <v>124</v>
      </c>
      <c r="C400" s="9" t="s">
        <v>43</v>
      </c>
      <c r="D400" s="9" t="s">
        <v>112</v>
      </c>
      <c r="E400" s="9" t="s">
        <v>177</v>
      </c>
      <c r="F400" s="9"/>
      <c r="G400" s="110">
        <f>G401+G403</f>
        <v>3062.1858900000002</v>
      </c>
      <c r="H400" s="110">
        <f>H401+H403</f>
        <v>-412.13900000000001</v>
      </c>
      <c r="I400" s="110">
        <f>I401+I403</f>
        <v>2650.0468900000001</v>
      </c>
      <c r="K400" s="86"/>
    </row>
    <row r="401" spans="1:11" ht="38.25" x14ac:dyDescent="0.2">
      <c r="A401" s="22" t="s">
        <v>209</v>
      </c>
      <c r="B401" s="9" t="s">
        <v>124</v>
      </c>
      <c r="C401" s="9" t="s">
        <v>43</v>
      </c>
      <c r="D401" s="9" t="s">
        <v>112</v>
      </c>
      <c r="E401" s="9" t="s">
        <v>210</v>
      </c>
      <c r="F401" s="9"/>
      <c r="G401" s="110">
        <f>G402</f>
        <v>110.78588999999999</v>
      </c>
      <c r="H401" s="110">
        <f t="shared" si="71"/>
        <v>-26</v>
      </c>
      <c r="I401" s="110">
        <f t="shared" si="71"/>
        <v>84.785889999999995</v>
      </c>
      <c r="K401" s="86"/>
    </row>
    <row r="402" spans="1:11" ht="38.25" x14ac:dyDescent="0.2">
      <c r="A402" s="4" t="s">
        <v>62</v>
      </c>
      <c r="B402" s="9" t="s">
        <v>124</v>
      </c>
      <c r="C402" s="9" t="s">
        <v>43</v>
      </c>
      <c r="D402" s="9" t="s">
        <v>112</v>
      </c>
      <c r="E402" s="9" t="s">
        <v>210</v>
      </c>
      <c r="F402" s="9" t="s">
        <v>63</v>
      </c>
      <c r="G402" s="110">
        <v>110.78588999999999</v>
      </c>
      <c r="H402" s="110">
        <v>-26</v>
      </c>
      <c r="I402" s="110">
        <f>G402+H402</f>
        <v>84.785889999999995</v>
      </c>
      <c r="J402" s="56">
        <v>70</v>
      </c>
      <c r="K402" s="86">
        <f>J402-G402</f>
        <v>-40.785889999999995</v>
      </c>
    </row>
    <row r="403" spans="1:11" ht="25.5" x14ac:dyDescent="0.2">
      <c r="A403" s="22" t="s">
        <v>211</v>
      </c>
      <c r="B403" s="9" t="s">
        <v>124</v>
      </c>
      <c r="C403" s="9" t="s">
        <v>43</v>
      </c>
      <c r="D403" s="9" t="s">
        <v>112</v>
      </c>
      <c r="E403" s="9" t="s">
        <v>212</v>
      </c>
      <c r="F403" s="9"/>
      <c r="G403" s="110">
        <f>G404</f>
        <v>2951.4</v>
      </c>
      <c r="H403" s="110">
        <f>H404</f>
        <v>-386.13900000000001</v>
      </c>
      <c r="I403" s="110">
        <f>I404</f>
        <v>2565.261</v>
      </c>
      <c r="K403" s="86"/>
    </row>
    <row r="404" spans="1:11" ht="38.25" x14ac:dyDescent="0.2">
      <c r="A404" s="4" t="s">
        <v>62</v>
      </c>
      <c r="B404" s="9" t="s">
        <v>124</v>
      </c>
      <c r="C404" s="9" t="s">
        <v>43</v>
      </c>
      <c r="D404" s="9" t="s">
        <v>112</v>
      </c>
      <c r="E404" s="9" t="s">
        <v>212</v>
      </c>
      <c r="F404" s="9" t="s">
        <v>63</v>
      </c>
      <c r="G404" s="110">
        <v>2951.4</v>
      </c>
      <c r="H404" s="110">
        <f>-260-126.139</f>
        <v>-386.13900000000001</v>
      </c>
      <c r="I404" s="110">
        <f>G404+H404</f>
        <v>2565.261</v>
      </c>
      <c r="J404" s="56">
        <v>2266.893</v>
      </c>
      <c r="K404" s="86">
        <f>J404-G404</f>
        <v>-684.50700000000006</v>
      </c>
    </row>
    <row r="405" spans="1:11" x14ac:dyDescent="0.2">
      <c r="A405" s="4" t="s">
        <v>314</v>
      </c>
      <c r="B405" s="9" t="s">
        <v>124</v>
      </c>
      <c r="C405" s="85" t="s">
        <v>86</v>
      </c>
      <c r="D405" s="85"/>
      <c r="E405" s="85"/>
      <c r="F405" s="85"/>
      <c r="G405" s="110">
        <f t="shared" ref="G405:I407" si="72">G406</f>
        <v>340</v>
      </c>
      <c r="H405" s="110">
        <f t="shared" si="72"/>
        <v>-340</v>
      </c>
      <c r="I405" s="110">
        <f t="shared" si="72"/>
        <v>0</v>
      </c>
      <c r="K405" s="86"/>
    </row>
    <row r="406" spans="1:11" ht="25.5" x14ac:dyDescent="0.2">
      <c r="A406" s="4" t="s">
        <v>383</v>
      </c>
      <c r="B406" s="9" t="s">
        <v>124</v>
      </c>
      <c r="C406" s="85" t="s">
        <v>86</v>
      </c>
      <c r="D406" s="85" t="s">
        <v>43</v>
      </c>
      <c r="E406" s="85"/>
      <c r="F406" s="85"/>
      <c r="G406" s="110">
        <f t="shared" si="72"/>
        <v>340</v>
      </c>
      <c r="H406" s="110">
        <f t="shared" si="72"/>
        <v>-340</v>
      </c>
      <c r="I406" s="110">
        <f t="shared" si="72"/>
        <v>0</v>
      </c>
      <c r="K406" s="86"/>
    </row>
    <row r="407" spans="1:11" x14ac:dyDescent="0.2">
      <c r="A407" s="68" t="s">
        <v>89</v>
      </c>
      <c r="B407" s="9" t="s">
        <v>124</v>
      </c>
      <c r="C407" s="85" t="s">
        <v>86</v>
      </c>
      <c r="D407" s="85" t="s">
        <v>43</v>
      </c>
      <c r="E407" s="85" t="s">
        <v>90</v>
      </c>
      <c r="F407" s="85"/>
      <c r="G407" s="110">
        <f t="shared" si="72"/>
        <v>340</v>
      </c>
      <c r="H407" s="110">
        <f t="shared" si="72"/>
        <v>-340</v>
      </c>
      <c r="I407" s="110">
        <f t="shared" si="72"/>
        <v>0</v>
      </c>
      <c r="K407" s="86"/>
    </row>
    <row r="408" spans="1:11" ht="25.5" x14ac:dyDescent="0.2">
      <c r="A408" s="4" t="s">
        <v>384</v>
      </c>
      <c r="B408" s="9" t="s">
        <v>124</v>
      </c>
      <c r="C408" s="85" t="s">
        <v>86</v>
      </c>
      <c r="D408" s="85" t="s">
        <v>43</v>
      </c>
      <c r="E408" s="85" t="s">
        <v>386</v>
      </c>
      <c r="F408" s="85"/>
      <c r="G408" s="110">
        <f>G409+G410</f>
        <v>340</v>
      </c>
      <c r="H408" s="110">
        <f>H409+H410</f>
        <v>-340</v>
      </c>
      <c r="I408" s="110">
        <f>I409+I410</f>
        <v>0</v>
      </c>
      <c r="K408" s="86"/>
    </row>
    <row r="409" spans="1:11" hidden="1" x14ac:dyDescent="0.2">
      <c r="A409" s="4" t="s">
        <v>385</v>
      </c>
      <c r="B409" s="9" t="s">
        <v>124</v>
      </c>
      <c r="C409" s="85" t="s">
        <v>86</v>
      </c>
      <c r="D409" s="85" t="s">
        <v>43</v>
      </c>
      <c r="E409" s="85" t="s">
        <v>386</v>
      </c>
      <c r="F409" s="85" t="s">
        <v>387</v>
      </c>
      <c r="G409" s="110">
        <v>0</v>
      </c>
      <c r="H409" s="110"/>
      <c r="I409" s="110">
        <f>H409+G409</f>
        <v>0</v>
      </c>
      <c r="J409" s="56">
        <v>393</v>
      </c>
      <c r="K409" s="86">
        <f>J409-G409</f>
        <v>393</v>
      </c>
    </row>
    <row r="410" spans="1:11" ht="25.5" x14ac:dyDescent="0.2">
      <c r="A410" s="4" t="s">
        <v>467</v>
      </c>
      <c r="B410" s="9" t="s">
        <v>124</v>
      </c>
      <c r="C410" s="85" t="s">
        <v>86</v>
      </c>
      <c r="D410" s="85" t="s">
        <v>43</v>
      </c>
      <c r="E410" s="85" t="s">
        <v>386</v>
      </c>
      <c r="F410" s="85" t="s">
        <v>101</v>
      </c>
      <c r="G410" s="110">
        <v>340</v>
      </c>
      <c r="H410" s="110">
        <f>-110-230</f>
        <v>-340</v>
      </c>
      <c r="I410" s="110">
        <f>G410+H410</f>
        <v>0</v>
      </c>
      <c r="K410" s="86"/>
    </row>
    <row r="411" spans="1:11" ht="13.5" customHeight="1" x14ac:dyDescent="0.2">
      <c r="A411" s="25" t="s">
        <v>213</v>
      </c>
      <c r="B411" s="3" t="s">
        <v>124</v>
      </c>
      <c r="C411" s="3" t="s">
        <v>13</v>
      </c>
      <c r="D411" s="3"/>
      <c r="E411" s="3"/>
      <c r="F411" s="3"/>
      <c r="G411" s="109">
        <f>G417+G412</f>
        <v>17395.7369</v>
      </c>
      <c r="H411" s="109">
        <f>H417+H412</f>
        <v>-3973.7724199999998</v>
      </c>
      <c r="I411" s="109">
        <f>I417+I412</f>
        <v>13421.964479999999</v>
      </c>
      <c r="K411" s="86"/>
    </row>
    <row r="412" spans="1:11" hidden="1" x14ac:dyDescent="0.2">
      <c r="A412" s="4" t="s">
        <v>14</v>
      </c>
      <c r="B412" s="3" t="s">
        <v>124</v>
      </c>
      <c r="C412" s="3" t="s">
        <v>13</v>
      </c>
      <c r="D412" s="3" t="s">
        <v>15</v>
      </c>
      <c r="E412" s="3"/>
      <c r="F412" s="3"/>
      <c r="G412" s="110">
        <f>G413</f>
        <v>0</v>
      </c>
      <c r="H412" s="110">
        <f>H413</f>
        <v>0</v>
      </c>
      <c r="I412" s="110">
        <f>I413</f>
        <v>0</v>
      </c>
      <c r="K412" s="86"/>
    </row>
    <row r="413" spans="1:11" ht="38.25" hidden="1" x14ac:dyDescent="0.2">
      <c r="A413" s="5" t="s">
        <v>138</v>
      </c>
      <c r="B413" s="3" t="s">
        <v>124</v>
      </c>
      <c r="C413" s="3" t="s">
        <v>13</v>
      </c>
      <c r="D413" s="3" t="s">
        <v>15</v>
      </c>
      <c r="E413" s="3" t="s">
        <v>139</v>
      </c>
      <c r="F413" s="3"/>
      <c r="G413" s="110">
        <f>G414</f>
        <v>0</v>
      </c>
      <c r="H413" s="110">
        <f t="shared" ref="H413:I415" si="73">H414</f>
        <v>0</v>
      </c>
      <c r="I413" s="110">
        <f t="shared" si="73"/>
        <v>0</v>
      </c>
      <c r="K413" s="86"/>
    </row>
    <row r="414" spans="1:11" ht="38.25" hidden="1" x14ac:dyDescent="0.2">
      <c r="A414" s="7" t="s">
        <v>171</v>
      </c>
      <c r="B414" s="3" t="s">
        <v>124</v>
      </c>
      <c r="C414" s="3" t="s">
        <v>13</v>
      </c>
      <c r="D414" s="3" t="s">
        <v>15</v>
      </c>
      <c r="E414" s="3" t="s">
        <v>172</v>
      </c>
      <c r="F414" s="3"/>
      <c r="G414" s="110">
        <f>G415</f>
        <v>0</v>
      </c>
      <c r="H414" s="110">
        <f t="shared" si="73"/>
        <v>0</v>
      </c>
      <c r="I414" s="110">
        <f t="shared" si="73"/>
        <v>0</v>
      </c>
      <c r="K414" s="86"/>
    </row>
    <row r="415" spans="1:11" ht="38.25" hidden="1" x14ac:dyDescent="0.2">
      <c r="A415" s="7" t="s">
        <v>201</v>
      </c>
      <c r="B415" s="3" t="s">
        <v>124</v>
      </c>
      <c r="C415" s="3" t="s">
        <v>13</v>
      </c>
      <c r="D415" s="3" t="s">
        <v>15</v>
      </c>
      <c r="E415" s="3" t="s">
        <v>214</v>
      </c>
      <c r="F415" s="3"/>
      <c r="G415" s="110">
        <f>G416</f>
        <v>0</v>
      </c>
      <c r="H415" s="110">
        <f t="shared" si="73"/>
        <v>0</v>
      </c>
      <c r="I415" s="110">
        <f t="shared" si="73"/>
        <v>0</v>
      </c>
      <c r="K415" s="86"/>
    </row>
    <row r="416" spans="1:11" ht="1.5" customHeight="1" x14ac:dyDescent="0.2">
      <c r="A416" s="4" t="s">
        <v>184</v>
      </c>
      <c r="B416" s="3" t="s">
        <v>124</v>
      </c>
      <c r="C416" s="3" t="s">
        <v>13</v>
      </c>
      <c r="D416" s="3" t="s">
        <v>15</v>
      </c>
      <c r="E416" s="3" t="s">
        <v>214</v>
      </c>
      <c r="F416" s="3" t="s">
        <v>185</v>
      </c>
      <c r="G416" s="110"/>
      <c r="H416" s="110"/>
      <c r="I416" s="110">
        <f>G416+H416</f>
        <v>0</v>
      </c>
      <c r="K416" s="86"/>
    </row>
    <row r="417" spans="1:11" x14ac:dyDescent="0.2">
      <c r="A417" s="4" t="s">
        <v>28</v>
      </c>
      <c r="B417" s="3" t="s">
        <v>124</v>
      </c>
      <c r="C417" s="3" t="s">
        <v>13</v>
      </c>
      <c r="D417" s="3" t="s">
        <v>29</v>
      </c>
      <c r="E417" s="3"/>
      <c r="F417" s="3"/>
      <c r="G417" s="110">
        <f>G418+G422</f>
        <v>17395.7369</v>
      </c>
      <c r="H417" s="110">
        <f>H418+H422</f>
        <v>-3973.7724199999998</v>
      </c>
      <c r="I417" s="110">
        <f>I418+I422</f>
        <v>13421.964479999999</v>
      </c>
      <c r="K417" s="86"/>
    </row>
    <row r="418" spans="1:11" ht="38.25" x14ac:dyDescent="0.2">
      <c r="A418" s="5" t="s">
        <v>138</v>
      </c>
      <c r="B418" s="3" t="s">
        <v>124</v>
      </c>
      <c r="C418" s="3" t="s">
        <v>13</v>
      </c>
      <c r="D418" s="3" t="s">
        <v>29</v>
      </c>
      <c r="E418" s="3" t="s">
        <v>139</v>
      </c>
      <c r="F418" s="3"/>
      <c r="G418" s="110">
        <f>G419</f>
        <v>584.89</v>
      </c>
      <c r="H418" s="110">
        <f t="shared" ref="H418:I420" si="74">H419</f>
        <v>101.858</v>
      </c>
      <c r="I418" s="110">
        <f t="shared" si="74"/>
        <v>686.74800000000005</v>
      </c>
      <c r="K418" s="86"/>
    </row>
    <row r="419" spans="1:11" ht="38.25" x14ac:dyDescent="0.2">
      <c r="A419" s="7" t="s">
        <v>171</v>
      </c>
      <c r="B419" s="3" t="s">
        <v>124</v>
      </c>
      <c r="C419" s="3" t="s">
        <v>13</v>
      </c>
      <c r="D419" s="3" t="s">
        <v>29</v>
      </c>
      <c r="E419" s="3" t="s">
        <v>172</v>
      </c>
      <c r="F419" s="3"/>
      <c r="G419" s="110">
        <f>G420</f>
        <v>584.89</v>
      </c>
      <c r="H419" s="110">
        <f t="shared" si="74"/>
        <v>101.858</v>
      </c>
      <c r="I419" s="110">
        <f t="shared" si="74"/>
        <v>686.74800000000005</v>
      </c>
      <c r="K419" s="86"/>
    </row>
    <row r="420" spans="1:11" ht="38.25" x14ac:dyDescent="0.2">
      <c r="A420" s="7" t="s">
        <v>201</v>
      </c>
      <c r="B420" s="3" t="s">
        <v>124</v>
      </c>
      <c r="C420" s="3" t="s">
        <v>13</v>
      </c>
      <c r="D420" s="3" t="s">
        <v>29</v>
      </c>
      <c r="E420" s="3" t="s">
        <v>203</v>
      </c>
      <c r="F420" s="3"/>
      <c r="G420" s="110">
        <f>G421</f>
        <v>584.89</v>
      </c>
      <c r="H420" s="110">
        <f t="shared" si="74"/>
        <v>101.858</v>
      </c>
      <c r="I420" s="110">
        <f t="shared" si="74"/>
        <v>686.74800000000005</v>
      </c>
      <c r="K420" s="86"/>
    </row>
    <row r="421" spans="1:11" ht="38.25" x14ac:dyDescent="0.2">
      <c r="A421" s="4" t="s">
        <v>184</v>
      </c>
      <c r="B421" s="3" t="s">
        <v>124</v>
      </c>
      <c r="C421" s="3" t="s">
        <v>13</v>
      </c>
      <c r="D421" s="3" t="s">
        <v>29</v>
      </c>
      <c r="E421" s="3" t="s">
        <v>203</v>
      </c>
      <c r="F421" s="3" t="s">
        <v>185</v>
      </c>
      <c r="G421" s="110">
        <v>584.89</v>
      </c>
      <c r="H421" s="110">
        <f>101.858</f>
        <v>101.858</v>
      </c>
      <c r="I421" s="110">
        <f>G421+H421</f>
        <v>686.74800000000005</v>
      </c>
      <c r="J421" s="56">
        <v>200</v>
      </c>
      <c r="K421" s="86">
        <f>J421-G421</f>
        <v>-384.89</v>
      </c>
    </row>
    <row r="422" spans="1:11" ht="38.25" x14ac:dyDescent="0.2">
      <c r="A422" s="5" t="s">
        <v>16</v>
      </c>
      <c r="B422" s="3" t="s">
        <v>124</v>
      </c>
      <c r="C422" s="3" t="s">
        <v>13</v>
      </c>
      <c r="D422" s="3" t="s">
        <v>29</v>
      </c>
      <c r="E422" s="3" t="s">
        <v>44</v>
      </c>
      <c r="F422" s="3"/>
      <c r="G422" s="110">
        <f>G423</f>
        <v>16810.8469</v>
      </c>
      <c r="H422" s="110">
        <f>H423</f>
        <v>-4075.63042</v>
      </c>
      <c r="I422" s="110">
        <f>I423</f>
        <v>12735.216479999999</v>
      </c>
      <c r="K422" s="86"/>
    </row>
    <row r="423" spans="1:11" ht="38.25" x14ac:dyDescent="0.2">
      <c r="A423" s="7" t="s">
        <v>18</v>
      </c>
      <c r="B423" s="3" t="s">
        <v>124</v>
      </c>
      <c r="C423" s="3" t="s">
        <v>13</v>
      </c>
      <c r="D423" s="3" t="s">
        <v>29</v>
      </c>
      <c r="E423" s="3" t="s">
        <v>45</v>
      </c>
      <c r="F423" s="3"/>
      <c r="G423" s="110">
        <f>G424+G427+G430+G432</f>
        <v>16810.8469</v>
      </c>
      <c r="H423" s="110">
        <f>H424+H427+H430+H432</f>
        <v>-4075.63042</v>
      </c>
      <c r="I423" s="110">
        <f>I424+I427+I430+I432</f>
        <v>12735.216479999999</v>
      </c>
      <c r="K423" s="86"/>
    </row>
    <row r="424" spans="1:11" ht="63.75" x14ac:dyDescent="0.2">
      <c r="A424" s="5" t="s">
        <v>215</v>
      </c>
      <c r="B424" s="3" t="s">
        <v>124</v>
      </c>
      <c r="C424" s="3" t="s">
        <v>13</v>
      </c>
      <c r="D424" s="3" t="s">
        <v>29</v>
      </c>
      <c r="E424" s="20" t="s">
        <v>216</v>
      </c>
      <c r="F424" s="3"/>
      <c r="G424" s="110">
        <f>G425+G426</f>
        <v>647.66</v>
      </c>
      <c r="H424" s="110">
        <f>H425+H426</f>
        <v>-647.66</v>
      </c>
      <c r="I424" s="110">
        <f>I425+I426</f>
        <v>0</v>
      </c>
      <c r="K424" s="86"/>
    </row>
    <row r="425" spans="1:11" ht="38.25" x14ac:dyDescent="0.2">
      <c r="A425" s="15" t="s">
        <v>192</v>
      </c>
      <c r="B425" s="3" t="s">
        <v>124</v>
      </c>
      <c r="C425" s="3" t="s">
        <v>13</v>
      </c>
      <c r="D425" s="3" t="s">
        <v>29</v>
      </c>
      <c r="E425" s="3" t="s">
        <v>217</v>
      </c>
      <c r="F425" s="3" t="s">
        <v>193</v>
      </c>
      <c r="G425" s="110">
        <v>647.66</v>
      </c>
      <c r="H425" s="110">
        <v>-647.66</v>
      </c>
      <c r="I425" s="110">
        <f>G425+H425</f>
        <v>0</v>
      </c>
      <c r="J425" s="56">
        <v>647.66</v>
      </c>
      <c r="K425" s="86">
        <f>J425-G425</f>
        <v>0</v>
      </c>
    </row>
    <row r="426" spans="1:11" ht="25.5" hidden="1" x14ac:dyDescent="0.2">
      <c r="A426" s="4" t="s">
        <v>218</v>
      </c>
      <c r="B426" s="3" t="s">
        <v>124</v>
      </c>
      <c r="C426" s="3" t="s">
        <v>13</v>
      </c>
      <c r="D426" s="3" t="s">
        <v>29</v>
      </c>
      <c r="E426" s="3" t="s">
        <v>217</v>
      </c>
      <c r="F426" s="3" t="s">
        <v>219</v>
      </c>
      <c r="G426" s="110"/>
      <c r="H426" s="110"/>
      <c r="I426" s="110">
        <f>G426+H426</f>
        <v>0</v>
      </c>
      <c r="K426" s="86">
        <f>J426-G426</f>
        <v>0</v>
      </c>
    </row>
    <row r="427" spans="1:11" ht="54" customHeight="1" x14ac:dyDescent="0.2">
      <c r="A427" s="92" t="s">
        <v>220</v>
      </c>
      <c r="B427" s="3" t="s">
        <v>124</v>
      </c>
      <c r="C427" s="3" t="s">
        <v>13</v>
      </c>
      <c r="D427" s="3" t="s">
        <v>29</v>
      </c>
      <c r="E427" s="20" t="s">
        <v>221</v>
      </c>
      <c r="F427" s="3"/>
      <c r="G427" s="110">
        <f>G428+G429</f>
        <v>3427.9704200000001</v>
      </c>
      <c r="H427" s="110">
        <f>H428+H429</f>
        <v>-3427.9704200000001</v>
      </c>
      <c r="I427" s="110">
        <f>I428+I429</f>
        <v>0</v>
      </c>
      <c r="K427" s="86"/>
    </row>
    <row r="428" spans="1:11" ht="38.25" x14ac:dyDescent="0.2">
      <c r="A428" s="15" t="s">
        <v>192</v>
      </c>
      <c r="B428" s="3" t="s">
        <v>124</v>
      </c>
      <c r="C428" s="3" t="s">
        <v>13</v>
      </c>
      <c r="D428" s="3" t="s">
        <v>29</v>
      </c>
      <c r="E428" s="20" t="s">
        <v>221</v>
      </c>
      <c r="F428" s="3" t="s">
        <v>193</v>
      </c>
      <c r="G428" s="114">
        <v>3427.9704200000001</v>
      </c>
      <c r="H428" s="110">
        <v>-3427.9704200000001</v>
      </c>
      <c r="I428" s="110">
        <f>G428+H428</f>
        <v>0</v>
      </c>
      <c r="J428" s="56">
        <v>3427.9704200000001</v>
      </c>
      <c r="K428" s="86">
        <f>J428-G428</f>
        <v>0</v>
      </c>
    </row>
    <row r="429" spans="1:11" ht="25.5" hidden="1" x14ac:dyDescent="0.2">
      <c r="A429" s="4" t="s">
        <v>218</v>
      </c>
      <c r="B429" s="3" t="s">
        <v>124</v>
      </c>
      <c r="C429" s="3" t="s">
        <v>13</v>
      </c>
      <c r="D429" s="3" t="s">
        <v>29</v>
      </c>
      <c r="E429" s="20" t="s">
        <v>221</v>
      </c>
      <c r="F429" s="3" t="s">
        <v>219</v>
      </c>
      <c r="G429" s="110"/>
      <c r="H429" s="110"/>
      <c r="I429" s="110">
        <f>G429+H429</f>
        <v>0</v>
      </c>
      <c r="K429" s="86">
        <f>J429-G429</f>
        <v>0</v>
      </c>
    </row>
    <row r="430" spans="1:11" ht="89.25" x14ac:dyDescent="0.2">
      <c r="A430" s="68" t="s">
        <v>446</v>
      </c>
      <c r="B430" s="3" t="s">
        <v>124</v>
      </c>
      <c r="C430" s="3" t="s">
        <v>13</v>
      </c>
      <c r="D430" s="3" t="s">
        <v>29</v>
      </c>
      <c r="E430" s="20" t="s">
        <v>436</v>
      </c>
      <c r="F430" s="3"/>
      <c r="G430" s="110">
        <f>G431</f>
        <v>12449.91901</v>
      </c>
      <c r="H430" s="110">
        <f>H431</f>
        <v>0</v>
      </c>
      <c r="I430" s="110">
        <f>I431</f>
        <v>12449.91901</v>
      </c>
      <c r="K430" s="86"/>
    </row>
    <row r="431" spans="1:11" ht="38.25" x14ac:dyDescent="0.2">
      <c r="A431" s="4" t="s">
        <v>184</v>
      </c>
      <c r="B431" s="3" t="s">
        <v>124</v>
      </c>
      <c r="C431" s="3" t="s">
        <v>13</v>
      </c>
      <c r="D431" s="3" t="s">
        <v>29</v>
      </c>
      <c r="E431" s="20" t="s">
        <v>436</v>
      </c>
      <c r="F431" s="3" t="s">
        <v>185</v>
      </c>
      <c r="G431" s="110">
        <v>12449.91901</v>
      </c>
      <c r="H431" s="110"/>
      <c r="I431" s="110">
        <f>G431+H431</f>
        <v>12449.91901</v>
      </c>
      <c r="J431" s="56">
        <v>12449.91901</v>
      </c>
      <c r="K431" s="86">
        <f>J431-G431</f>
        <v>0</v>
      </c>
    </row>
    <row r="432" spans="1:11" ht="63.75" x14ac:dyDescent="0.2">
      <c r="A432" s="68" t="s">
        <v>447</v>
      </c>
      <c r="B432" s="3" t="s">
        <v>124</v>
      </c>
      <c r="C432" s="3" t="s">
        <v>13</v>
      </c>
      <c r="D432" s="3" t="s">
        <v>29</v>
      </c>
      <c r="E432" s="20" t="s">
        <v>437</v>
      </c>
      <c r="F432" s="3"/>
      <c r="G432" s="110">
        <f>G433</f>
        <v>285.29746999999998</v>
      </c>
      <c r="H432" s="110">
        <f>H433</f>
        <v>0</v>
      </c>
      <c r="I432" s="110">
        <f>I433</f>
        <v>285.29746999999998</v>
      </c>
      <c r="K432" s="86"/>
    </row>
    <row r="433" spans="1:11" ht="38.25" x14ac:dyDescent="0.2">
      <c r="A433" s="4" t="s">
        <v>184</v>
      </c>
      <c r="B433" s="3" t="s">
        <v>124</v>
      </c>
      <c r="C433" s="3" t="s">
        <v>13</v>
      </c>
      <c r="D433" s="3" t="s">
        <v>29</v>
      </c>
      <c r="E433" s="20" t="s">
        <v>437</v>
      </c>
      <c r="F433" s="3" t="s">
        <v>185</v>
      </c>
      <c r="G433" s="110">
        <v>285.29746999999998</v>
      </c>
      <c r="H433" s="110"/>
      <c r="I433" s="110">
        <f>G433+H433</f>
        <v>285.29746999999998</v>
      </c>
      <c r="J433" s="56">
        <v>285.29746999999998</v>
      </c>
      <c r="K433" s="86">
        <f>J433-G433</f>
        <v>0</v>
      </c>
    </row>
    <row r="434" spans="1:11" x14ac:dyDescent="0.2">
      <c r="A434" s="10" t="s">
        <v>222</v>
      </c>
      <c r="B434" s="3" t="s">
        <v>124</v>
      </c>
      <c r="C434" s="3" t="s">
        <v>51</v>
      </c>
      <c r="D434" s="3"/>
      <c r="E434" s="3"/>
      <c r="F434" s="3"/>
      <c r="G434" s="110">
        <f>G441+G435</f>
        <v>525</v>
      </c>
      <c r="H434" s="110">
        <f t="shared" ref="H434:I434" si="75">H441+H435</f>
        <v>6482.4</v>
      </c>
      <c r="I434" s="110">
        <f t="shared" si="75"/>
        <v>7007.4</v>
      </c>
      <c r="K434" s="86"/>
    </row>
    <row r="435" spans="1:11" x14ac:dyDescent="0.2">
      <c r="A435" s="10" t="s">
        <v>319</v>
      </c>
      <c r="B435" s="3" t="s">
        <v>124</v>
      </c>
      <c r="C435" s="3" t="s">
        <v>51</v>
      </c>
      <c r="D435" s="3" t="s">
        <v>15</v>
      </c>
      <c r="E435" s="3"/>
      <c r="F435" s="3"/>
      <c r="G435" s="110">
        <f>G436</f>
        <v>0</v>
      </c>
      <c r="H435" s="110">
        <f t="shared" ref="H435:I439" si="76">H436</f>
        <v>6482.4</v>
      </c>
      <c r="I435" s="110">
        <f t="shared" si="76"/>
        <v>6482.4</v>
      </c>
      <c r="K435" s="86"/>
    </row>
    <row r="436" spans="1:11" ht="38.25" x14ac:dyDescent="0.2">
      <c r="A436" s="70" t="s">
        <v>487</v>
      </c>
      <c r="B436" s="3" t="s">
        <v>124</v>
      </c>
      <c r="C436" s="3" t="s">
        <v>51</v>
      </c>
      <c r="D436" s="3" t="s">
        <v>15</v>
      </c>
      <c r="E436" s="3" t="s">
        <v>139</v>
      </c>
      <c r="F436" s="3"/>
      <c r="G436" s="110">
        <f>G437</f>
        <v>0</v>
      </c>
      <c r="H436" s="110">
        <f t="shared" si="76"/>
        <v>6482.4</v>
      </c>
      <c r="I436" s="110">
        <f t="shared" si="76"/>
        <v>6482.4</v>
      </c>
      <c r="K436" s="86"/>
    </row>
    <row r="437" spans="1:11" ht="25.5" x14ac:dyDescent="0.2">
      <c r="A437" s="70" t="s">
        <v>488</v>
      </c>
      <c r="B437" s="3" t="s">
        <v>124</v>
      </c>
      <c r="C437" s="3" t="s">
        <v>51</v>
      </c>
      <c r="D437" s="3" t="s">
        <v>15</v>
      </c>
      <c r="E437" s="3" t="s">
        <v>172</v>
      </c>
      <c r="F437" s="3"/>
      <c r="G437" s="110">
        <f>G438</f>
        <v>0</v>
      </c>
      <c r="H437" s="110">
        <f t="shared" si="76"/>
        <v>6482.4</v>
      </c>
      <c r="I437" s="110">
        <f t="shared" si="76"/>
        <v>6482.4</v>
      </c>
      <c r="K437" s="86"/>
    </row>
    <row r="438" spans="1:11" ht="25.5" x14ac:dyDescent="0.2">
      <c r="A438" s="70" t="s">
        <v>489</v>
      </c>
      <c r="B438" s="3" t="s">
        <v>124</v>
      </c>
      <c r="C438" s="3" t="s">
        <v>51</v>
      </c>
      <c r="D438" s="3" t="s">
        <v>15</v>
      </c>
      <c r="E438" s="3" t="s">
        <v>203</v>
      </c>
      <c r="F438" s="3"/>
      <c r="G438" s="110">
        <f>G439</f>
        <v>0</v>
      </c>
      <c r="H438" s="110">
        <f t="shared" si="76"/>
        <v>6482.4</v>
      </c>
      <c r="I438" s="110">
        <f t="shared" si="76"/>
        <v>6482.4</v>
      </c>
      <c r="K438" s="86"/>
    </row>
    <row r="439" spans="1:11" x14ac:dyDescent="0.2">
      <c r="A439" s="10" t="s">
        <v>490</v>
      </c>
      <c r="B439" s="3" t="s">
        <v>124</v>
      </c>
      <c r="C439" s="3" t="s">
        <v>51</v>
      </c>
      <c r="D439" s="3" t="s">
        <v>15</v>
      </c>
      <c r="E439" s="3" t="s">
        <v>486</v>
      </c>
      <c r="F439" s="3"/>
      <c r="G439" s="110">
        <f>G440</f>
        <v>0</v>
      </c>
      <c r="H439" s="110">
        <f t="shared" si="76"/>
        <v>6482.4</v>
      </c>
      <c r="I439" s="110">
        <f t="shared" si="76"/>
        <v>6482.4</v>
      </c>
      <c r="K439" s="86"/>
    </row>
    <row r="440" spans="1:11" ht="38.25" x14ac:dyDescent="0.2">
      <c r="A440" s="4" t="s">
        <v>184</v>
      </c>
      <c r="B440" s="3" t="s">
        <v>124</v>
      </c>
      <c r="C440" s="3" t="s">
        <v>51</v>
      </c>
      <c r="D440" s="3" t="s">
        <v>15</v>
      </c>
      <c r="E440" s="3" t="s">
        <v>486</v>
      </c>
      <c r="F440" s="3" t="s">
        <v>185</v>
      </c>
      <c r="G440" s="110"/>
      <c r="H440" s="110">
        <v>6482.4</v>
      </c>
      <c r="I440" s="110">
        <f>G440+H440</f>
        <v>6482.4</v>
      </c>
      <c r="K440" s="86"/>
    </row>
    <row r="441" spans="1:11" x14ac:dyDescent="0.2">
      <c r="A441" s="4" t="s">
        <v>223</v>
      </c>
      <c r="B441" s="3" t="s">
        <v>124</v>
      </c>
      <c r="C441" s="3" t="s">
        <v>51</v>
      </c>
      <c r="D441" s="3" t="s">
        <v>51</v>
      </c>
      <c r="E441" s="3"/>
      <c r="F441" s="3"/>
      <c r="G441" s="110">
        <f>G442</f>
        <v>525</v>
      </c>
      <c r="H441" s="110">
        <f t="shared" ref="H441:I441" si="77">H442</f>
        <v>0</v>
      </c>
      <c r="I441" s="110">
        <f t="shared" si="77"/>
        <v>525</v>
      </c>
      <c r="K441" s="86"/>
    </row>
    <row r="442" spans="1:11" ht="38.25" x14ac:dyDescent="0.2">
      <c r="A442" s="5" t="s">
        <v>16</v>
      </c>
      <c r="B442" s="3" t="s">
        <v>124</v>
      </c>
      <c r="C442" s="3" t="s">
        <v>51</v>
      </c>
      <c r="D442" s="3" t="s">
        <v>51</v>
      </c>
      <c r="E442" s="3" t="s">
        <v>44</v>
      </c>
      <c r="F442" s="3"/>
      <c r="G442" s="110">
        <f>G443</f>
        <v>525</v>
      </c>
      <c r="H442" s="110">
        <f t="shared" ref="H442:I444" si="78">H443</f>
        <v>0</v>
      </c>
      <c r="I442" s="110">
        <f t="shared" si="78"/>
        <v>525</v>
      </c>
      <c r="K442" s="86"/>
    </row>
    <row r="443" spans="1:11" ht="51" x14ac:dyDescent="0.2">
      <c r="A443" s="7" t="s">
        <v>224</v>
      </c>
      <c r="B443" s="3" t="s">
        <v>124</v>
      </c>
      <c r="C443" s="3" t="s">
        <v>51</v>
      </c>
      <c r="D443" s="3" t="s">
        <v>51</v>
      </c>
      <c r="E443" s="3" t="s">
        <v>225</v>
      </c>
      <c r="F443" s="3"/>
      <c r="G443" s="110">
        <f>G444</f>
        <v>525</v>
      </c>
      <c r="H443" s="110">
        <f t="shared" si="78"/>
        <v>0</v>
      </c>
      <c r="I443" s="110">
        <f t="shared" si="78"/>
        <v>525</v>
      </c>
      <c r="K443" s="86"/>
    </row>
    <row r="444" spans="1:11" ht="51" x14ac:dyDescent="0.2">
      <c r="A444" s="7" t="s">
        <v>226</v>
      </c>
      <c r="B444" s="3" t="s">
        <v>124</v>
      </c>
      <c r="C444" s="3" t="s">
        <v>51</v>
      </c>
      <c r="D444" s="3" t="s">
        <v>51</v>
      </c>
      <c r="E444" s="20" t="s">
        <v>227</v>
      </c>
      <c r="F444" s="3"/>
      <c r="G444" s="110">
        <f>G445</f>
        <v>525</v>
      </c>
      <c r="H444" s="110">
        <f t="shared" si="78"/>
        <v>0</v>
      </c>
      <c r="I444" s="110">
        <f t="shared" si="78"/>
        <v>525</v>
      </c>
      <c r="K444" s="86"/>
    </row>
    <row r="445" spans="1:11" ht="38.25" x14ac:dyDescent="0.2">
      <c r="A445" s="4" t="s">
        <v>62</v>
      </c>
      <c r="B445" s="3" t="s">
        <v>124</v>
      </c>
      <c r="C445" s="3" t="s">
        <v>51</v>
      </c>
      <c r="D445" s="3" t="s">
        <v>51</v>
      </c>
      <c r="E445" s="20" t="s">
        <v>227</v>
      </c>
      <c r="F445" s="3" t="s">
        <v>63</v>
      </c>
      <c r="G445" s="110">
        <v>525</v>
      </c>
      <c r="H445" s="110"/>
      <c r="I445" s="110">
        <f>G445+H445</f>
        <v>525</v>
      </c>
      <c r="J445" s="56">
        <v>525</v>
      </c>
      <c r="K445" s="86">
        <f>J445-G445</f>
        <v>0</v>
      </c>
    </row>
    <row r="446" spans="1:11" hidden="1" x14ac:dyDescent="0.2">
      <c r="A446" s="15" t="s">
        <v>228</v>
      </c>
      <c r="B446" s="3" t="s">
        <v>124</v>
      </c>
      <c r="C446" s="3" t="s">
        <v>51</v>
      </c>
      <c r="D446" s="3" t="s">
        <v>51</v>
      </c>
      <c r="E446" s="3" t="s">
        <v>27</v>
      </c>
      <c r="F446" s="3"/>
      <c r="G446" s="110" t="e">
        <f>G447</f>
        <v>#REF!</v>
      </c>
      <c r="H446" s="110">
        <f>H447</f>
        <v>0</v>
      </c>
      <c r="I446" s="110" t="e">
        <f>I447</f>
        <v>#REF!</v>
      </c>
      <c r="K446" s="86" t="e">
        <f>J446-G446</f>
        <v>#REF!</v>
      </c>
    </row>
    <row r="447" spans="1:11" ht="51" hidden="1" x14ac:dyDescent="0.2">
      <c r="A447" s="10" t="s">
        <v>229</v>
      </c>
      <c r="B447" s="3" t="s">
        <v>124</v>
      </c>
      <c r="C447" s="3" t="s">
        <v>51</v>
      </c>
      <c r="D447" s="3" t="s">
        <v>51</v>
      </c>
      <c r="E447" s="3" t="s">
        <v>230</v>
      </c>
      <c r="F447" s="3"/>
      <c r="G447" s="110" t="e">
        <f>G448+G449</f>
        <v>#REF!</v>
      </c>
      <c r="H447" s="110">
        <f>H448+H449</f>
        <v>0</v>
      </c>
      <c r="I447" s="110" t="e">
        <f>I448+I449</f>
        <v>#REF!</v>
      </c>
      <c r="K447" s="86" t="e">
        <f>J447-G447</f>
        <v>#REF!</v>
      </c>
    </row>
    <row r="448" spans="1:11" ht="38.25" hidden="1" x14ac:dyDescent="0.2">
      <c r="A448" s="4" t="s">
        <v>62</v>
      </c>
      <c r="B448" s="3" t="s">
        <v>124</v>
      </c>
      <c r="C448" s="3" t="s">
        <v>51</v>
      </c>
      <c r="D448" s="3" t="s">
        <v>51</v>
      </c>
      <c r="E448" s="3" t="s">
        <v>230</v>
      </c>
      <c r="F448" s="3" t="s">
        <v>63</v>
      </c>
      <c r="G448" s="109" t="e">
        <f>#REF!+#REF!</f>
        <v>#REF!</v>
      </c>
      <c r="H448" s="110"/>
      <c r="I448" s="109" t="e">
        <f>G448+H448</f>
        <v>#REF!</v>
      </c>
      <c r="K448" s="86" t="e">
        <f>J448-G448</f>
        <v>#REF!</v>
      </c>
    </row>
    <row r="449" spans="1:11" ht="51" hidden="1" x14ac:dyDescent="0.2">
      <c r="A449" s="4" t="s">
        <v>197</v>
      </c>
      <c r="B449" s="3" t="s">
        <v>124</v>
      </c>
      <c r="C449" s="3" t="s">
        <v>51</v>
      </c>
      <c r="D449" s="3" t="s">
        <v>51</v>
      </c>
      <c r="E449" s="3" t="s">
        <v>230</v>
      </c>
      <c r="F449" s="3" t="s">
        <v>198</v>
      </c>
      <c r="G449" s="109" t="e">
        <f>#REF!+#REF!</f>
        <v>#REF!</v>
      </c>
      <c r="H449" s="110"/>
      <c r="I449" s="109" t="e">
        <f>G449+H449</f>
        <v>#REF!</v>
      </c>
      <c r="K449" s="86" t="e">
        <f>J449-G449</f>
        <v>#REF!</v>
      </c>
    </row>
    <row r="450" spans="1:11" x14ac:dyDescent="0.2">
      <c r="A450" s="16" t="s">
        <v>70</v>
      </c>
      <c r="B450" s="3" t="s">
        <v>124</v>
      </c>
      <c r="C450" s="3" t="s">
        <v>71</v>
      </c>
      <c r="D450" s="3" t="s">
        <v>110</v>
      </c>
      <c r="E450" s="3"/>
      <c r="F450" s="3"/>
      <c r="G450" s="109">
        <f>G455+G451+G486+G482</f>
        <v>12291.520499999999</v>
      </c>
      <c r="H450" s="109">
        <f>H455+H451+H486+H482</f>
        <v>2338.7521999999999</v>
      </c>
      <c r="I450" s="109">
        <f>I455+I451+I486+I482</f>
        <v>14630.272699999998</v>
      </c>
      <c r="K450" s="86"/>
    </row>
    <row r="451" spans="1:11" x14ac:dyDescent="0.2">
      <c r="A451" s="15" t="s">
        <v>231</v>
      </c>
      <c r="B451" s="3" t="s">
        <v>124</v>
      </c>
      <c r="C451" s="3" t="s">
        <v>71</v>
      </c>
      <c r="D451" s="3" t="s">
        <v>15</v>
      </c>
      <c r="E451" s="3"/>
      <c r="F451" s="3"/>
      <c r="G451" s="109">
        <f t="shared" ref="G451:I453" si="79">G452</f>
        <v>196.69</v>
      </c>
      <c r="H451" s="109">
        <f t="shared" si="79"/>
        <v>-93.5</v>
      </c>
      <c r="I451" s="109">
        <f t="shared" si="79"/>
        <v>103.19</v>
      </c>
      <c r="K451" s="86"/>
    </row>
    <row r="452" spans="1:11" ht="38.25" x14ac:dyDescent="0.2">
      <c r="A452" s="12" t="s">
        <v>132</v>
      </c>
      <c r="B452" s="3" t="s">
        <v>124</v>
      </c>
      <c r="C452" s="3" t="s">
        <v>71</v>
      </c>
      <c r="D452" s="3" t="s">
        <v>15</v>
      </c>
      <c r="E452" s="3" t="s">
        <v>90</v>
      </c>
      <c r="F452" s="3"/>
      <c r="G452" s="109">
        <f t="shared" si="79"/>
        <v>196.69</v>
      </c>
      <c r="H452" s="109">
        <f t="shared" si="79"/>
        <v>-93.5</v>
      </c>
      <c r="I452" s="109">
        <f t="shared" si="79"/>
        <v>103.19</v>
      </c>
      <c r="K452" s="86"/>
    </row>
    <row r="453" spans="1:11" x14ac:dyDescent="0.2">
      <c r="A453" s="26" t="s">
        <v>232</v>
      </c>
      <c r="B453" s="3" t="s">
        <v>124</v>
      </c>
      <c r="C453" s="3" t="s">
        <v>71</v>
      </c>
      <c r="D453" s="3" t="s">
        <v>15</v>
      </c>
      <c r="E453" s="3" t="s">
        <v>233</v>
      </c>
      <c r="F453" s="3"/>
      <c r="G453" s="109">
        <f t="shared" si="79"/>
        <v>196.69</v>
      </c>
      <c r="H453" s="109">
        <f t="shared" si="79"/>
        <v>-93.5</v>
      </c>
      <c r="I453" s="109">
        <f t="shared" si="79"/>
        <v>103.19</v>
      </c>
      <c r="K453" s="86"/>
    </row>
    <row r="454" spans="1:11" x14ac:dyDescent="0.2">
      <c r="A454" s="4" t="s">
        <v>234</v>
      </c>
      <c r="B454" s="3" t="s">
        <v>124</v>
      </c>
      <c r="C454" s="3" t="s">
        <v>71</v>
      </c>
      <c r="D454" s="3" t="s">
        <v>15</v>
      </c>
      <c r="E454" s="3" t="s">
        <v>233</v>
      </c>
      <c r="F454" s="3" t="s">
        <v>235</v>
      </c>
      <c r="G454" s="109">
        <v>196.69</v>
      </c>
      <c r="H454" s="109">
        <v>-93.5</v>
      </c>
      <c r="I454" s="109">
        <f>G454+H454</f>
        <v>103.19</v>
      </c>
      <c r="J454" s="56">
        <v>196.69</v>
      </c>
      <c r="K454" s="86">
        <f>J454-G454</f>
        <v>0</v>
      </c>
    </row>
    <row r="455" spans="1:11" x14ac:dyDescent="0.2">
      <c r="A455" s="16" t="s">
        <v>236</v>
      </c>
      <c r="B455" s="3" t="s">
        <v>124</v>
      </c>
      <c r="C455" s="3" t="s">
        <v>71</v>
      </c>
      <c r="D455" s="3" t="s">
        <v>112</v>
      </c>
      <c r="E455" s="3"/>
      <c r="F455" s="3"/>
      <c r="G455" s="109">
        <f>G456+G464+G472</f>
        <v>2915.7</v>
      </c>
      <c r="H455" s="109">
        <f>H456+H464+H472</f>
        <v>2432.2521999999999</v>
      </c>
      <c r="I455" s="109">
        <f>I456+I464+I472</f>
        <v>5347.9521999999997</v>
      </c>
      <c r="K455" s="86"/>
    </row>
    <row r="456" spans="1:11" ht="38.25" x14ac:dyDescent="0.2">
      <c r="A456" s="5" t="s">
        <v>138</v>
      </c>
      <c r="B456" s="3" t="s">
        <v>124</v>
      </c>
      <c r="C456" s="3" t="s">
        <v>71</v>
      </c>
      <c r="D456" s="3" t="s">
        <v>112</v>
      </c>
      <c r="E456" s="3" t="s">
        <v>139</v>
      </c>
      <c r="F456" s="3"/>
      <c r="G456" s="109">
        <f>G457</f>
        <v>1466.5</v>
      </c>
      <c r="H456" s="109">
        <f>H457</f>
        <v>1496.855</v>
      </c>
      <c r="I456" s="109">
        <f>I457</f>
        <v>2963.355</v>
      </c>
      <c r="K456" s="86"/>
    </row>
    <row r="457" spans="1:11" ht="38.25" x14ac:dyDescent="0.2">
      <c r="A457" s="7" t="s">
        <v>171</v>
      </c>
      <c r="B457" s="3" t="s">
        <v>124</v>
      </c>
      <c r="C457" s="3" t="s">
        <v>71</v>
      </c>
      <c r="D457" s="3" t="s">
        <v>112</v>
      </c>
      <c r="E457" s="3" t="s">
        <v>172</v>
      </c>
      <c r="F457" s="3"/>
      <c r="G457" s="109">
        <f>G462+G458+G460</f>
        <v>1466.5</v>
      </c>
      <c r="H457" s="109">
        <f>H462+H458+H460</f>
        <v>1496.855</v>
      </c>
      <c r="I457" s="109">
        <f t="shared" ref="I457" si="80">I462+I458+I460</f>
        <v>2963.355</v>
      </c>
      <c r="K457" s="86"/>
    </row>
    <row r="458" spans="1:11" ht="127.5" x14ac:dyDescent="0.2">
      <c r="A458" s="74" t="s">
        <v>445</v>
      </c>
      <c r="B458" s="3" t="s">
        <v>124</v>
      </c>
      <c r="C458" s="3" t="s">
        <v>71</v>
      </c>
      <c r="D458" s="3" t="s">
        <v>112</v>
      </c>
      <c r="E458" s="3" t="s">
        <v>438</v>
      </c>
      <c r="F458" s="3"/>
      <c r="G458" s="109">
        <f>G459</f>
        <v>1146.5</v>
      </c>
      <c r="H458" s="109">
        <f t="shared" ref="H458:I462" si="81">H459</f>
        <v>98.808999999999997</v>
      </c>
      <c r="I458" s="109">
        <f t="shared" si="81"/>
        <v>1245.309</v>
      </c>
      <c r="K458" s="86"/>
    </row>
    <row r="459" spans="1:11" ht="38.25" x14ac:dyDescent="0.2">
      <c r="A459" s="4" t="s">
        <v>245</v>
      </c>
      <c r="B459" s="3" t="s">
        <v>124</v>
      </c>
      <c r="C459" s="3" t="s">
        <v>71</v>
      </c>
      <c r="D459" s="3" t="s">
        <v>112</v>
      </c>
      <c r="E459" s="3" t="s">
        <v>438</v>
      </c>
      <c r="F459" s="3" t="s">
        <v>246</v>
      </c>
      <c r="G459" s="109">
        <v>1146.5</v>
      </c>
      <c r="H459" s="109">
        <v>98.808999999999997</v>
      </c>
      <c r="I459" s="109">
        <f>G459+H459</f>
        <v>1245.309</v>
      </c>
      <c r="J459" s="56">
        <v>1146.5</v>
      </c>
      <c r="K459" s="86">
        <f>J459-G459</f>
        <v>0</v>
      </c>
    </row>
    <row r="460" spans="1:11" ht="127.5" x14ac:dyDescent="0.2">
      <c r="A460" s="74" t="s">
        <v>445</v>
      </c>
      <c r="B460" s="3" t="s">
        <v>124</v>
      </c>
      <c r="C460" s="3" t="s">
        <v>71</v>
      </c>
      <c r="D460" s="3" t="s">
        <v>112</v>
      </c>
      <c r="E460" s="3" t="s">
        <v>484</v>
      </c>
      <c r="F460" s="3"/>
      <c r="G460" s="109">
        <f>G461</f>
        <v>0</v>
      </c>
      <c r="H460" s="109">
        <f t="shared" si="81"/>
        <v>1718.046</v>
      </c>
      <c r="I460" s="109">
        <f t="shared" si="81"/>
        <v>1718.046</v>
      </c>
      <c r="K460" s="86"/>
    </row>
    <row r="461" spans="1:11" ht="38.25" x14ac:dyDescent="0.2">
      <c r="A461" s="4" t="s">
        <v>245</v>
      </c>
      <c r="B461" s="3" t="s">
        <v>124</v>
      </c>
      <c r="C461" s="3" t="s">
        <v>71</v>
      </c>
      <c r="D461" s="3" t="s">
        <v>112</v>
      </c>
      <c r="E461" s="3" t="s">
        <v>484</v>
      </c>
      <c r="F461" s="3" t="s">
        <v>246</v>
      </c>
      <c r="G461" s="109"/>
      <c r="H461" s="109">
        <v>1718.046</v>
      </c>
      <c r="I461" s="109">
        <f>G461+H461</f>
        <v>1718.046</v>
      </c>
      <c r="K461" s="86"/>
    </row>
    <row r="462" spans="1:11" ht="38.25" x14ac:dyDescent="0.2">
      <c r="A462" s="7" t="s">
        <v>201</v>
      </c>
      <c r="B462" s="3" t="s">
        <v>124</v>
      </c>
      <c r="C462" s="3" t="s">
        <v>71</v>
      </c>
      <c r="D462" s="3" t="s">
        <v>112</v>
      </c>
      <c r="E462" s="3" t="s">
        <v>203</v>
      </c>
      <c r="F462" s="3"/>
      <c r="G462" s="109">
        <f>G463</f>
        <v>320</v>
      </c>
      <c r="H462" s="109">
        <f t="shared" si="81"/>
        <v>-320</v>
      </c>
      <c r="I462" s="109">
        <f t="shared" si="81"/>
        <v>0</v>
      </c>
      <c r="K462" s="86"/>
    </row>
    <row r="463" spans="1:11" ht="38.25" x14ac:dyDescent="0.2">
      <c r="A463" s="4" t="s">
        <v>245</v>
      </c>
      <c r="B463" s="3" t="s">
        <v>124</v>
      </c>
      <c r="C463" s="3" t="s">
        <v>71</v>
      </c>
      <c r="D463" s="3" t="s">
        <v>112</v>
      </c>
      <c r="E463" s="3" t="s">
        <v>237</v>
      </c>
      <c r="F463" s="3" t="s">
        <v>246</v>
      </c>
      <c r="G463" s="109">
        <v>320</v>
      </c>
      <c r="H463" s="109">
        <v>-320</v>
      </c>
      <c r="I463" s="109">
        <f>G463+H463</f>
        <v>0</v>
      </c>
      <c r="J463" s="56">
        <v>320</v>
      </c>
      <c r="K463" s="86">
        <f>J463-G463</f>
        <v>0</v>
      </c>
    </row>
    <row r="464" spans="1:11" ht="38.25" x14ac:dyDescent="0.2">
      <c r="A464" s="5" t="s">
        <v>16</v>
      </c>
      <c r="B464" s="3" t="s">
        <v>124</v>
      </c>
      <c r="C464" s="3" t="s">
        <v>71</v>
      </c>
      <c r="D464" s="3" t="s">
        <v>112</v>
      </c>
      <c r="E464" s="3" t="s">
        <v>44</v>
      </c>
      <c r="F464" s="3"/>
      <c r="G464" s="109">
        <f>G465</f>
        <v>200</v>
      </c>
      <c r="H464" s="109">
        <f>H465</f>
        <v>900.88719999999989</v>
      </c>
      <c r="I464" s="109">
        <f>I465</f>
        <v>1100.8871999999999</v>
      </c>
      <c r="K464" s="86"/>
    </row>
    <row r="465" spans="1:11" ht="51" x14ac:dyDescent="0.2">
      <c r="A465" s="7" t="s">
        <v>238</v>
      </c>
      <c r="B465" s="3" t="s">
        <v>124</v>
      </c>
      <c r="C465" s="3" t="s">
        <v>71</v>
      </c>
      <c r="D465" s="3" t="s">
        <v>112</v>
      </c>
      <c r="E465" s="3" t="s">
        <v>148</v>
      </c>
      <c r="F465" s="3"/>
      <c r="G465" s="109">
        <f>G466+G468+G470</f>
        <v>200</v>
      </c>
      <c r="H465" s="109">
        <f>H466+H468+H470</f>
        <v>900.88719999999989</v>
      </c>
      <c r="I465" s="109">
        <f>I466+I468+I470</f>
        <v>1100.8871999999999</v>
      </c>
      <c r="K465" s="86"/>
    </row>
    <row r="466" spans="1:11" ht="38.25" x14ac:dyDescent="0.2">
      <c r="A466" s="7" t="s">
        <v>239</v>
      </c>
      <c r="B466" s="3" t="s">
        <v>124</v>
      </c>
      <c r="C466" s="3" t="s">
        <v>71</v>
      </c>
      <c r="D466" s="3" t="s">
        <v>112</v>
      </c>
      <c r="E466" s="20" t="s">
        <v>259</v>
      </c>
      <c r="F466" s="3"/>
      <c r="G466" s="109">
        <f>G467</f>
        <v>200</v>
      </c>
      <c r="H466" s="109">
        <f t="shared" ref="H466:I466" si="82">H467</f>
        <v>0</v>
      </c>
      <c r="I466" s="109">
        <f t="shared" si="82"/>
        <v>200</v>
      </c>
      <c r="K466" s="86"/>
    </row>
    <row r="467" spans="1:11" ht="38.25" x14ac:dyDescent="0.2">
      <c r="A467" s="4" t="s">
        <v>245</v>
      </c>
      <c r="B467" s="3" t="s">
        <v>124</v>
      </c>
      <c r="C467" s="3" t="s">
        <v>71</v>
      </c>
      <c r="D467" s="3" t="s">
        <v>112</v>
      </c>
      <c r="E467" s="3" t="s">
        <v>240</v>
      </c>
      <c r="F467" s="3" t="s">
        <v>246</v>
      </c>
      <c r="G467" s="109">
        <v>200</v>
      </c>
      <c r="H467" s="109"/>
      <c r="I467" s="109">
        <f>G467+H467</f>
        <v>200</v>
      </c>
      <c r="J467" s="56">
        <v>200</v>
      </c>
      <c r="K467" s="86">
        <f>J467-G467</f>
        <v>0</v>
      </c>
    </row>
    <row r="468" spans="1:11" x14ac:dyDescent="0.2">
      <c r="A468" s="103" t="s">
        <v>482</v>
      </c>
      <c r="B468" s="3" t="s">
        <v>124</v>
      </c>
      <c r="C468" s="3" t="s">
        <v>71</v>
      </c>
      <c r="D468" s="3" t="s">
        <v>112</v>
      </c>
      <c r="E468" s="3" t="s">
        <v>480</v>
      </c>
      <c r="F468" s="3"/>
      <c r="G468" s="109">
        <f>G469</f>
        <v>0</v>
      </c>
      <c r="H468" s="109">
        <f t="shared" ref="H468:I468" si="83">H469</f>
        <v>447.79199999999997</v>
      </c>
      <c r="I468" s="109">
        <f t="shared" si="83"/>
        <v>447.79199999999997</v>
      </c>
      <c r="K468" s="86"/>
    </row>
    <row r="469" spans="1:11" ht="38.25" x14ac:dyDescent="0.2">
      <c r="A469" s="4" t="s">
        <v>245</v>
      </c>
      <c r="B469" s="3" t="s">
        <v>124</v>
      </c>
      <c r="C469" s="3" t="s">
        <v>71</v>
      </c>
      <c r="D469" s="3" t="s">
        <v>112</v>
      </c>
      <c r="E469" s="3" t="s">
        <v>480</v>
      </c>
      <c r="F469" s="3" t="s">
        <v>246</v>
      </c>
      <c r="G469" s="109"/>
      <c r="H469" s="109">
        <v>447.79199999999997</v>
      </c>
      <c r="I469" s="109">
        <f>G469+H469</f>
        <v>447.79199999999997</v>
      </c>
      <c r="K469" s="86"/>
    </row>
    <row r="470" spans="1:11" x14ac:dyDescent="0.2">
      <c r="A470" s="103" t="s">
        <v>483</v>
      </c>
      <c r="B470" s="3" t="s">
        <v>124</v>
      </c>
      <c r="C470" s="3" t="s">
        <v>71</v>
      </c>
      <c r="D470" s="3" t="s">
        <v>112</v>
      </c>
      <c r="E470" s="3" t="s">
        <v>481</v>
      </c>
      <c r="F470" s="3"/>
      <c r="G470" s="109">
        <f>G471</f>
        <v>0</v>
      </c>
      <c r="H470" s="109">
        <f t="shared" ref="H470:I470" si="84">H471</f>
        <v>453.09519999999998</v>
      </c>
      <c r="I470" s="109">
        <f t="shared" si="84"/>
        <v>453.09519999999998</v>
      </c>
      <c r="K470" s="86"/>
    </row>
    <row r="471" spans="1:11" ht="38.25" x14ac:dyDescent="0.2">
      <c r="A471" s="4" t="s">
        <v>245</v>
      </c>
      <c r="B471" s="3" t="s">
        <v>124</v>
      </c>
      <c r="C471" s="3" t="s">
        <v>71</v>
      </c>
      <c r="D471" s="3" t="s">
        <v>112</v>
      </c>
      <c r="E471" s="3" t="s">
        <v>481</v>
      </c>
      <c r="F471" s="3" t="s">
        <v>246</v>
      </c>
      <c r="G471" s="109"/>
      <c r="H471" s="109">
        <v>453.09519999999998</v>
      </c>
      <c r="I471" s="109">
        <f>G471+H471</f>
        <v>453.09519999999998</v>
      </c>
      <c r="K471" s="86"/>
    </row>
    <row r="472" spans="1:11" x14ac:dyDescent="0.2">
      <c r="A472" s="12" t="s">
        <v>381</v>
      </c>
      <c r="B472" s="3" t="s">
        <v>124</v>
      </c>
      <c r="C472" s="3" t="s">
        <v>71</v>
      </c>
      <c r="D472" s="3" t="s">
        <v>112</v>
      </c>
      <c r="E472" s="3" t="s">
        <v>90</v>
      </c>
      <c r="F472" s="3"/>
      <c r="G472" s="109">
        <f>G480+G473+G475+G478</f>
        <v>1249.2</v>
      </c>
      <c r="H472" s="109">
        <f t="shared" ref="H472:I472" si="85">H480+H473+H475+H478</f>
        <v>34.51</v>
      </c>
      <c r="I472" s="109">
        <f t="shared" si="85"/>
        <v>1283.71</v>
      </c>
      <c r="K472" s="86"/>
    </row>
    <row r="473" spans="1:11" ht="25.5" x14ac:dyDescent="0.2">
      <c r="A473" s="27" t="s">
        <v>241</v>
      </c>
      <c r="B473" s="3" t="s">
        <v>124</v>
      </c>
      <c r="C473" s="3" t="s">
        <v>71</v>
      </c>
      <c r="D473" s="3" t="s">
        <v>112</v>
      </c>
      <c r="E473" s="3" t="s">
        <v>242</v>
      </c>
      <c r="F473" s="3"/>
      <c r="G473" s="109">
        <f>G474</f>
        <v>420</v>
      </c>
      <c r="H473" s="109">
        <f>H474</f>
        <v>0</v>
      </c>
      <c r="I473" s="109">
        <f>I474</f>
        <v>420</v>
      </c>
      <c r="K473" s="86"/>
    </row>
    <row r="474" spans="1:11" ht="38.25" x14ac:dyDescent="0.2">
      <c r="A474" s="4" t="s">
        <v>75</v>
      </c>
      <c r="B474" s="3" t="s">
        <v>124</v>
      </c>
      <c r="C474" s="3" t="s">
        <v>71</v>
      </c>
      <c r="D474" s="3" t="s">
        <v>112</v>
      </c>
      <c r="E474" s="3" t="s">
        <v>242</v>
      </c>
      <c r="F474" s="3" t="s">
        <v>76</v>
      </c>
      <c r="G474" s="109">
        <v>420</v>
      </c>
      <c r="H474" s="109"/>
      <c r="I474" s="109">
        <f>G474+H474</f>
        <v>420</v>
      </c>
      <c r="J474" s="56">
        <v>420</v>
      </c>
      <c r="K474" s="86">
        <f>J474-G474</f>
        <v>0</v>
      </c>
    </row>
    <row r="475" spans="1:11" ht="38.25" x14ac:dyDescent="0.2">
      <c r="A475" s="68" t="s">
        <v>378</v>
      </c>
      <c r="B475" s="3" t="s">
        <v>124</v>
      </c>
      <c r="C475" s="3" t="s">
        <v>71</v>
      </c>
      <c r="D475" s="3" t="s">
        <v>112</v>
      </c>
      <c r="E475" s="3" t="s">
        <v>382</v>
      </c>
      <c r="F475" s="3"/>
      <c r="G475" s="109">
        <f>G477+G476</f>
        <v>220</v>
      </c>
      <c r="H475" s="109">
        <f>H477+H476</f>
        <v>0</v>
      </c>
      <c r="I475" s="109">
        <f>I477+I476</f>
        <v>220</v>
      </c>
      <c r="K475" s="86"/>
    </row>
    <row r="476" spans="1:11" hidden="1" x14ac:dyDescent="0.2">
      <c r="A476" s="68"/>
      <c r="B476" s="3" t="s">
        <v>124</v>
      </c>
      <c r="C476" s="3" t="s">
        <v>71</v>
      </c>
      <c r="D476" s="3" t="s">
        <v>112</v>
      </c>
      <c r="E476" s="3" t="s">
        <v>382</v>
      </c>
      <c r="F476" s="3" t="s">
        <v>63</v>
      </c>
      <c r="G476" s="109"/>
      <c r="H476" s="109"/>
      <c r="I476" s="109">
        <f>G476+H476</f>
        <v>0</v>
      </c>
      <c r="K476" s="86"/>
    </row>
    <row r="477" spans="1:11" ht="38.25" x14ac:dyDescent="0.2">
      <c r="A477" s="4" t="s">
        <v>75</v>
      </c>
      <c r="B477" s="3" t="s">
        <v>124</v>
      </c>
      <c r="C477" s="3" t="s">
        <v>71</v>
      </c>
      <c r="D477" s="3" t="s">
        <v>112</v>
      </c>
      <c r="E477" s="3" t="s">
        <v>382</v>
      </c>
      <c r="F477" s="3" t="s">
        <v>76</v>
      </c>
      <c r="G477" s="109">
        <v>220</v>
      </c>
      <c r="H477" s="109"/>
      <c r="I477" s="109">
        <f>G477+H477</f>
        <v>220</v>
      </c>
      <c r="J477" s="56">
        <v>250</v>
      </c>
      <c r="K477" s="86">
        <f>J477-G477</f>
        <v>30</v>
      </c>
    </row>
    <row r="478" spans="1:11" ht="25.5" x14ac:dyDescent="0.2">
      <c r="A478" s="68" t="s">
        <v>476</v>
      </c>
      <c r="B478" s="3" t="s">
        <v>124</v>
      </c>
      <c r="C478" s="3" t="s">
        <v>71</v>
      </c>
      <c r="D478" s="3" t="s">
        <v>112</v>
      </c>
      <c r="E478" s="3" t="s">
        <v>401</v>
      </c>
      <c r="F478" s="3"/>
      <c r="G478" s="109">
        <f>G479</f>
        <v>0</v>
      </c>
      <c r="H478" s="109">
        <f t="shared" ref="H478:I478" si="86">H479</f>
        <v>34.5</v>
      </c>
      <c r="I478" s="109">
        <f t="shared" si="86"/>
        <v>34.5</v>
      </c>
      <c r="K478" s="86"/>
    </row>
    <row r="479" spans="1:11" ht="38.25" x14ac:dyDescent="0.2">
      <c r="A479" s="4" t="s">
        <v>75</v>
      </c>
      <c r="B479" s="3" t="s">
        <v>124</v>
      </c>
      <c r="C479" s="3" t="s">
        <v>71</v>
      </c>
      <c r="D479" s="3" t="s">
        <v>112</v>
      </c>
      <c r="E479" s="3" t="s">
        <v>401</v>
      </c>
      <c r="F479" s="3" t="s">
        <v>76</v>
      </c>
      <c r="G479" s="109"/>
      <c r="H479" s="109">
        <f>10+15+9.5</f>
        <v>34.5</v>
      </c>
      <c r="I479" s="109">
        <f>G479+H479</f>
        <v>34.5</v>
      </c>
      <c r="K479" s="86"/>
    </row>
    <row r="480" spans="1:11" ht="161.25" customHeight="1" x14ac:dyDescent="0.2">
      <c r="A480" s="12" t="s">
        <v>243</v>
      </c>
      <c r="B480" s="3" t="s">
        <v>124</v>
      </c>
      <c r="C480" s="3" t="s">
        <v>71</v>
      </c>
      <c r="D480" s="3" t="s">
        <v>112</v>
      </c>
      <c r="E480" s="3" t="s">
        <v>244</v>
      </c>
      <c r="F480" s="3"/>
      <c r="G480" s="109">
        <f>G481</f>
        <v>609.20000000000005</v>
      </c>
      <c r="H480" s="109">
        <f>H481</f>
        <v>0.01</v>
      </c>
      <c r="I480" s="109">
        <f>I481</f>
        <v>609.21</v>
      </c>
      <c r="K480" s="86"/>
    </row>
    <row r="481" spans="1:11" ht="38.25" x14ac:dyDescent="0.2">
      <c r="A481" s="4" t="s">
        <v>245</v>
      </c>
      <c r="B481" s="3" t="s">
        <v>124</v>
      </c>
      <c r="C481" s="3" t="s">
        <v>71</v>
      </c>
      <c r="D481" s="3" t="s">
        <v>112</v>
      </c>
      <c r="E481" s="3" t="s">
        <v>244</v>
      </c>
      <c r="F481" s="3" t="s">
        <v>246</v>
      </c>
      <c r="G481" s="109">
        <v>609.20000000000005</v>
      </c>
      <c r="H481" s="109">
        <v>0.01</v>
      </c>
      <c r="I481" s="109">
        <f>G481+H481</f>
        <v>609.21</v>
      </c>
      <c r="J481" s="56">
        <v>609.20000000000005</v>
      </c>
      <c r="K481" s="86">
        <f>J481-G481</f>
        <v>0</v>
      </c>
    </row>
    <row r="482" spans="1:11" x14ac:dyDescent="0.2">
      <c r="A482" s="4" t="s">
        <v>72</v>
      </c>
      <c r="B482" s="3" t="s">
        <v>124</v>
      </c>
      <c r="C482" s="3" t="s">
        <v>71</v>
      </c>
      <c r="D482" s="3" t="s">
        <v>73</v>
      </c>
      <c r="E482" s="3"/>
      <c r="F482" s="3"/>
      <c r="G482" s="109">
        <f>G483</f>
        <v>8826.1304999999993</v>
      </c>
      <c r="H482" s="109">
        <f t="shared" ref="H482:I484" si="87">H483</f>
        <v>0</v>
      </c>
      <c r="I482" s="109">
        <f t="shared" si="87"/>
        <v>8826.1304999999993</v>
      </c>
      <c r="K482" s="86"/>
    </row>
    <row r="483" spans="1:11" x14ac:dyDescent="0.2">
      <c r="A483" s="12" t="s">
        <v>89</v>
      </c>
      <c r="B483" s="3" t="s">
        <v>124</v>
      </c>
      <c r="C483" s="3" t="s">
        <v>71</v>
      </c>
      <c r="D483" s="3" t="s">
        <v>73</v>
      </c>
      <c r="E483" s="3" t="s">
        <v>90</v>
      </c>
      <c r="F483" s="3"/>
      <c r="G483" s="109">
        <f>G484</f>
        <v>8826.1304999999993</v>
      </c>
      <c r="H483" s="109">
        <f t="shared" si="87"/>
        <v>0</v>
      </c>
      <c r="I483" s="109">
        <f t="shared" si="87"/>
        <v>8826.1304999999993</v>
      </c>
      <c r="K483" s="86"/>
    </row>
    <row r="484" spans="1:11" ht="25.5" x14ac:dyDescent="0.2">
      <c r="A484" s="91" t="s">
        <v>403</v>
      </c>
      <c r="B484" s="3" t="s">
        <v>124</v>
      </c>
      <c r="C484" s="3" t="s">
        <v>71</v>
      </c>
      <c r="D484" s="3" t="s">
        <v>73</v>
      </c>
      <c r="E484" s="3" t="s">
        <v>400</v>
      </c>
      <c r="F484" s="3"/>
      <c r="G484" s="109">
        <f>G485</f>
        <v>8826.1304999999993</v>
      </c>
      <c r="H484" s="109">
        <f t="shared" si="87"/>
        <v>0</v>
      </c>
      <c r="I484" s="109">
        <f t="shared" si="87"/>
        <v>8826.1304999999993</v>
      </c>
      <c r="K484" s="86"/>
    </row>
    <row r="485" spans="1:11" ht="38.25" x14ac:dyDescent="0.2">
      <c r="A485" s="4" t="s">
        <v>404</v>
      </c>
      <c r="B485" s="3" t="s">
        <v>124</v>
      </c>
      <c r="C485" s="3" t="s">
        <v>71</v>
      </c>
      <c r="D485" s="3" t="s">
        <v>73</v>
      </c>
      <c r="E485" s="3" t="s">
        <v>400</v>
      </c>
      <c r="F485" s="3" t="s">
        <v>198</v>
      </c>
      <c r="G485" s="109">
        <v>8826.1304999999993</v>
      </c>
      <c r="H485" s="109"/>
      <c r="I485" s="109">
        <f>G485+H485</f>
        <v>8826.1304999999993</v>
      </c>
      <c r="J485" s="56">
        <v>8826.1304999999993</v>
      </c>
      <c r="K485" s="86">
        <f>J485-G485</f>
        <v>0</v>
      </c>
    </row>
    <row r="486" spans="1:11" x14ac:dyDescent="0.2">
      <c r="A486" s="15" t="s">
        <v>247</v>
      </c>
      <c r="B486" s="3" t="s">
        <v>124</v>
      </c>
      <c r="C486" s="3" t="s">
        <v>71</v>
      </c>
      <c r="D486" s="3" t="s">
        <v>86</v>
      </c>
      <c r="E486" s="3"/>
      <c r="F486" s="3"/>
      <c r="G486" s="109">
        <f>G487+G489</f>
        <v>353</v>
      </c>
      <c r="H486" s="109">
        <f>H487+H489</f>
        <v>0</v>
      </c>
      <c r="I486" s="109">
        <f>I487+I489</f>
        <v>353</v>
      </c>
      <c r="K486" s="86"/>
    </row>
    <row r="487" spans="1:11" ht="38.25" x14ac:dyDescent="0.2">
      <c r="A487" s="27" t="s">
        <v>248</v>
      </c>
      <c r="B487" s="3" t="s">
        <v>124</v>
      </c>
      <c r="C487" s="3" t="s">
        <v>71</v>
      </c>
      <c r="D487" s="3" t="s">
        <v>86</v>
      </c>
      <c r="E487" s="3" t="s">
        <v>249</v>
      </c>
      <c r="F487" s="3"/>
      <c r="G487" s="109">
        <f>G488</f>
        <v>53</v>
      </c>
      <c r="H487" s="109">
        <f>H488</f>
        <v>0</v>
      </c>
      <c r="I487" s="109">
        <f>I488</f>
        <v>53</v>
      </c>
      <c r="K487" s="86"/>
    </row>
    <row r="488" spans="1:11" ht="38.25" x14ac:dyDescent="0.2">
      <c r="A488" s="4" t="s">
        <v>54</v>
      </c>
      <c r="B488" s="3" t="s">
        <v>124</v>
      </c>
      <c r="C488" s="3" t="s">
        <v>71</v>
      </c>
      <c r="D488" s="3" t="s">
        <v>86</v>
      </c>
      <c r="E488" s="3" t="s">
        <v>249</v>
      </c>
      <c r="F488" s="3" t="s">
        <v>55</v>
      </c>
      <c r="G488" s="109">
        <v>53</v>
      </c>
      <c r="H488" s="109"/>
      <c r="I488" s="109">
        <f>H488+G488</f>
        <v>53</v>
      </c>
      <c r="J488" s="56">
        <v>53</v>
      </c>
      <c r="K488" s="86">
        <f>J488-G488</f>
        <v>0</v>
      </c>
    </row>
    <row r="489" spans="1:11" x14ac:dyDescent="0.2">
      <c r="A489" s="12" t="s">
        <v>381</v>
      </c>
      <c r="B489" s="3" t="s">
        <v>124</v>
      </c>
      <c r="C489" s="3" t="s">
        <v>71</v>
      </c>
      <c r="D489" s="3" t="s">
        <v>86</v>
      </c>
      <c r="E489" s="3" t="s">
        <v>90</v>
      </c>
      <c r="F489" s="3"/>
      <c r="G489" s="109">
        <f t="shared" ref="G489:I490" si="88">G490</f>
        <v>300</v>
      </c>
      <c r="H489" s="109">
        <f t="shared" si="88"/>
        <v>0</v>
      </c>
      <c r="I489" s="109">
        <f t="shared" si="88"/>
        <v>300</v>
      </c>
      <c r="K489" s="86"/>
    </row>
    <row r="490" spans="1:11" ht="38.25" x14ac:dyDescent="0.2">
      <c r="A490" s="68" t="s">
        <v>378</v>
      </c>
      <c r="B490" s="3" t="s">
        <v>124</v>
      </c>
      <c r="C490" s="3" t="s">
        <v>71</v>
      </c>
      <c r="D490" s="3" t="s">
        <v>86</v>
      </c>
      <c r="E490" s="3" t="s">
        <v>382</v>
      </c>
      <c r="F490" s="3"/>
      <c r="G490" s="109">
        <f t="shared" si="88"/>
        <v>300</v>
      </c>
      <c r="H490" s="109">
        <f t="shared" si="88"/>
        <v>0</v>
      </c>
      <c r="I490" s="109">
        <f t="shared" si="88"/>
        <v>300</v>
      </c>
      <c r="K490" s="86"/>
    </row>
    <row r="491" spans="1:11" ht="38.25" x14ac:dyDescent="0.2">
      <c r="A491" s="4" t="s">
        <v>62</v>
      </c>
      <c r="B491" s="3" t="s">
        <v>124</v>
      </c>
      <c r="C491" s="3" t="s">
        <v>71</v>
      </c>
      <c r="D491" s="3" t="s">
        <v>86</v>
      </c>
      <c r="E491" s="3" t="s">
        <v>382</v>
      </c>
      <c r="F491" s="3" t="s">
        <v>63</v>
      </c>
      <c r="G491" s="109">
        <v>300</v>
      </c>
      <c r="H491" s="109"/>
      <c r="I491" s="109">
        <f>G491+H491</f>
        <v>300</v>
      </c>
      <c r="J491" s="56">
        <v>300</v>
      </c>
      <c r="K491" s="86">
        <f>J491-G491</f>
        <v>0</v>
      </c>
    </row>
    <row r="492" spans="1:11" x14ac:dyDescent="0.2">
      <c r="A492" s="15" t="s">
        <v>250</v>
      </c>
      <c r="B492" s="3" t="s">
        <v>124</v>
      </c>
      <c r="C492" s="3" t="s">
        <v>99</v>
      </c>
      <c r="D492" s="3"/>
      <c r="E492" s="3"/>
      <c r="F492" s="3"/>
      <c r="G492" s="110">
        <f t="shared" ref="G492:H495" si="89">G493</f>
        <v>1519.04</v>
      </c>
      <c r="H492" s="110">
        <f t="shared" si="89"/>
        <v>0</v>
      </c>
      <c r="I492" s="109">
        <f>G492+H492</f>
        <v>1519.04</v>
      </c>
      <c r="K492" s="86"/>
    </row>
    <row r="493" spans="1:11" x14ac:dyDescent="0.2">
      <c r="A493" s="15" t="s">
        <v>251</v>
      </c>
      <c r="B493" s="3" t="s">
        <v>124</v>
      </c>
      <c r="C493" s="3" t="s">
        <v>99</v>
      </c>
      <c r="D493" s="3" t="s">
        <v>29</v>
      </c>
      <c r="E493" s="3"/>
      <c r="F493" s="3"/>
      <c r="G493" s="110">
        <f t="shared" si="89"/>
        <v>1519.04</v>
      </c>
      <c r="H493" s="110">
        <f t="shared" si="89"/>
        <v>0</v>
      </c>
      <c r="I493" s="110">
        <f>I494</f>
        <v>1519.04</v>
      </c>
      <c r="K493" s="86"/>
    </row>
    <row r="494" spans="1:11" ht="38.25" x14ac:dyDescent="0.2">
      <c r="A494" s="5" t="s">
        <v>138</v>
      </c>
      <c r="B494" s="3" t="s">
        <v>124</v>
      </c>
      <c r="C494" s="3" t="s">
        <v>99</v>
      </c>
      <c r="D494" s="3" t="s">
        <v>29</v>
      </c>
      <c r="E494" s="3" t="s">
        <v>252</v>
      </c>
      <c r="F494" s="3"/>
      <c r="G494" s="110">
        <f t="shared" si="89"/>
        <v>1519.04</v>
      </c>
      <c r="H494" s="110">
        <f t="shared" si="89"/>
        <v>0</v>
      </c>
      <c r="I494" s="110">
        <f>I495</f>
        <v>1519.04</v>
      </c>
      <c r="K494" s="86"/>
    </row>
    <row r="495" spans="1:11" ht="63.75" x14ac:dyDescent="0.2">
      <c r="A495" s="7" t="s">
        <v>253</v>
      </c>
      <c r="B495" s="3" t="s">
        <v>124</v>
      </c>
      <c r="C495" s="3" t="s">
        <v>99</v>
      </c>
      <c r="D495" s="3" t="s">
        <v>29</v>
      </c>
      <c r="E495" s="3" t="s">
        <v>214</v>
      </c>
      <c r="F495" s="3"/>
      <c r="G495" s="109">
        <f t="shared" si="89"/>
        <v>1519.04</v>
      </c>
      <c r="H495" s="109">
        <f t="shared" si="89"/>
        <v>0</v>
      </c>
      <c r="I495" s="109">
        <f>I496</f>
        <v>1519.04</v>
      </c>
      <c r="K495" s="86"/>
    </row>
    <row r="496" spans="1:11" ht="38.25" x14ac:dyDescent="0.2">
      <c r="A496" s="7" t="s">
        <v>254</v>
      </c>
      <c r="B496" s="3" t="s">
        <v>124</v>
      </c>
      <c r="C496" s="3" t="s">
        <v>99</v>
      </c>
      <c r="D496" s="3" t="s">
        <v>29</v>
      </c>
      <c r="E496" s="3" t="s">
        <v>255</v>
      </c>
      <c r="F496" s="3"/>
      <c r="G496" s="109">
        <f>G497+G498</f>
        <v>1519.04</v>
      </c>
      <c r="H496" s="109">
        <f>H497+H498</f>
        <v>0</v>
      </c>
      <c r="I496" s="109">
        <f>I497+I498</f>
        <v>1519.04</v>
      </c>
      <c r="K496" s="86"/>
    </row>
    <row r="497" spans="1:11" ht="38.25" x14ac:dyDescent="0.2">
      <c r="A497" s="15" t="s">
        <v>192</v>
      </c>
      <c r="B497" s="3" t="s">
        <v>124</v>
      </c>
      <c r="C497" s="3" t="s">
        <v>99</v>
      </c>
      <c r="D497" s="3" t="s">
        <v>29</v>
      </c>
      <c r="E497" s="3" t="s">
        <v>255</v>
      </c>
      <c r="F497" s="3" t="s">
        <v>193</v>
      </c>
      <c r="G497" s="109">
        <v>1519.04</v>
      </c>
      <c r="H497" s="109"/>
      <c r="I497" s="109">
        <f>G497+H497</f>
        <v>1519.04</v>
      </c>
      <c r="J497" s="56">
        <v>1519.04</v>
      </c>
      <c r="K497" s="86">
        <f>J497-G497</f>
        <v>0</v>
      </c>
    </row>
    <row r="498" spans="1:11" ht="25.5" hidden="1" x14ac:dyDescent="0.2">
      <c r="A498" s="4" t="s">
        <v>218</v>
      </c>
      <c r="B498" s="3" t="s">
        <v>124</v>
      </c>
      <c r="C498" s="3" t="s">
        <v>99</v>
      </c>
      <c r="D498" s="3" t="s">
        <v>29</v>
      </c>
      <c r="E498" s="3" t="s">
        <v>255</v>
      </c>
      <c r="F498" s="3" t="s">
        <v>219</v>
      </c>
      <c r="G498" s="109"/>
      <c r="H498" s="109"/>
      <c r="I498" s="109">
        <f>G498+H498</f>
        <v>0</v>
      </c>
      <c r="K498" s="86">
        <f>J498-G498</f>
        <v>0</v>
      </c>
    </row>
    <row r="499" spans="1:11" s="80" customFormat="1" x14ac:dyDescent="0.2">
      <c r="A499" s="4" t="s">
        <v>256</v>
      </c>
      <c r="B499" s="3" t="s">
        <v>101</v>
      </c>
      <c r="C499" s="3"/>
      <c r="D499" s="3"/>
      <c r="E499" s="3"/>
      <c r="F499" s="3"/>
      <c r="G499" s="108">
        <f>G500+G505+G522+G570+G564</f>
        <v>29996.809999999998</v>
      </c>
      <c r="H499" s="108">
        <f>H500+H505+H522+H570+H564</f>
        <v>1597.1309999999999</v>
      </c>
      <c r="I499" s="108">
        <f>I500+I505+I522+I570+I564</f>
        <v>31593.940999999995</v>
      </c>
      <c r="K499" s="86"/>
    </row>
    <row r="500" spans="1:11" s="80" customFormat="1" hidden="1" x14ac:dyDescent="0.2">
      <c r="A500" s="15" t="s">
        <v>125</v>
      </c>
      <c r="B500" s="3" t="s">
        <v>101</v>
      </c>
      <c r="C500" s="3" t="s">
        <v>15</v>
      </c>
      <c r="D500" s="3"/>
      <c r="E500" s="3"/>
      <c r="F500" s="3"/>
      <c r="G500" s="109">
        <f t="shared" ref="G500:I503" si="90">G501</f>
        <v>0</v>
      </c>
      <c r="H500" s="109">
        <f t="shared" si="90"/>
        <v>0</v>
      </c>
      <c r="I500" s="109">
        <f t="shared" si="90"/>
        <v>0</v>
      </c>
      <c r="K500" s="86"/>
    </row>
    <row r="501" spans="1:11" s="80" customFormat="1" ht="51" hidden="1" x14ac:dyDescent="0.2">
      <c r="A501" s="15" t="s">
        <v>80</v>
      </c>
      <c r="B501" s="3" t="s">
        <v>101</v>
      </c>
      <c r="C501" s="3" t="s">
        <v>15</v>
      </c>
      <c r="D501" s="3" t="s">
        <v>73</v>
      </c>
      <c r="E501" s="3"/>
      <c r="F501" s="3"/>
      <c r="G501" s="109">
        <f t="shared" si="90"/>
        <v>0</v>
      </c>
      <c r="H501" s="109">
        <f t="shared" si="90"/>
        <v>0</v>
      </c>
      <c r="I501" s="109">
        <f t="shared" si="90"/>
        <v>0</v>
      </c>
      <c r="K501" s="86"/>
    </row>
    <row r="502" spans="1:11" s="80" customFormat="1" ht="38.25" hidden="1" x14ac:dyDescent="0.2">
      <c r="A502" s="5" t="s">
        <v>16</v>
      </c>
      <c r="B502" s="3" t="s">
        <v>101</v>
      </c>
      <c r="C502" s="3" t="s">
        <v>15</v>
      </c>
      <c r="D502" s="3" t="s">
        <v>73</v>
      </c>
      <c r="E502" s="3" t="s">
        <v>44</v>
      </c>
      <c r="F502" s="3"/>
      <c r="G502" s="109">
        <f t="shared" si="90"/>
        <v>0</v>
      </c>
      <c r="H502" s="109">
        <f t="shared" si="90"/>
        <v>0</v>
      </c>
      <c r="I502" s="109">
        <f t="shared" si="90"/>
        <v>0</v>
      </c>
      <c r="K502" s="86"/>
    </row>
    <row r="503" spans="1:11" s="80" customFormat="1" ht="76.5" hidden="1" x14ac:dyDescent="0.2">
      <c r="A503" s="7" t="s">
        <v>257</v>
      </c>
      <c r="B503" s="3" t="s">
        <v>101</v>
      </c>
      <c r="C503" s="3" t="s">
        <v>15</v>
      </c>
      <c r="D503" s="3" t="s">
        <v>73</v>
      </c>
      <c r="E503" s="3" t="s">
        <v>258</v>
      </c>
      <c r="F503" s="3"/>
      <c r="G503" s="109">
        <f t="shared" si="90"/>
        <v>0</v>
      </c>
      <c r="H503" s="109">
        <f t="shared" si="90"/>
        <v>0</v>
      </c>
      <c r="I503" s="109">
        <f t="shared" si="90"/>
        <v>0</v>
      </c>
      <c r="K503" s="86"/>
    </row>
    <row r="504" spans="1:11" s="80" customFormat="1" hidden="1" x14ac:dyDescent="0.2">
      <c r="A504" s="13" t="s">
        <v>54</v>
      </c>
      <c r="B504" s="3" t="s">
        <v>101</v>
      </c>
      <c r="C504" s="3" t="s">
        <v>15</v>
      </c>
      <c r="D504" s="3" t="s">
        <v>73</v>
      </c>
      <c r="E504" s="3" t="s">
        <v>258</v>
      </c>
      <c r="F504" s="3" t="s">
        <v>55</v>
      </c>
      <c r="G504" s="109">
        <v>0</v>
      </c>
      <c r="H504" s="109"/>
      <c r="I504" s="109">
        <f>G504+H504</f>
        <v>0</v>
      </c>
      <c r="J504" s="80">
        <v>1145.76</v>
      </c>
      <c r="K504" s="86">
        <f>J504-G504</f>
        <v>1145.76</v>
      </c>
    </row>
    <row r="505" spans="1:11" s="80" customFormat="1" x14ac:dyDescent="0.2">
      <c r="A505" s="25" t="s">
        <v>213</v>
      </c>
      <c r="B505" s="3" t="s">
        <v>101</v>
      </c>
      <c r="C505" s="3" t="s">
        <v>13</v>
      </c>
      <c r="D505" s="3"/>
      <c r="E505" s="3"/>
      <c r="F505" s="3"/>
      <c r="G505" s="109">
        <f>G515+G506</f>
        <v>3923.35</v>
      </c>
      <c r="H505" s="109">
        <f>H515+H506</f>
        <v>1711.7909999999999</v>
      </c>
      <c r="I505" s="109">
        <f>I515+I506</f>
        <v>5635.1410000000005</v>
      </c>
      <c r="K505" s="86"/>
    </row>
    <row r="506" spans="1:11" s="80" customFormat="1" x14ac:dyDescent="0.2">
      <c r="A506" s="4" t="s">
        <v>28</v>
      </c>
      <c r="B506" s="3" t="s">
        <v>101</v>
      </c>
      <c r="C506" s="3" t="s">
        <v>13</v>
      </c>
      <c r="D506" s="3" t="s">
        <v>29</v>
      </c>
      <c r="E506" s="3"/>
      <c r="F506" s="3"/>
      <c r="G506" s="109">
        <f t="shared" ref="G506:I513" si="91">G507</f>
        <v>3793.35</v>
      </c>
      <c r="H506" s="109">
        <f t="shared" si="91"/>
        <v>1711.7909999999999</v>
      </c>
      <c r="I506" s="109">
        <f t="shared" si="91"/>
        <v>5505.1410000000005</v>
      </c>
      <c r="K506" s="86"/>
    </row>
    <row r="507" spans="1:11" ht="38.25" x14ac:dyDescent="0.2">
      <c r="A507" s="5" t="s">
        <v>16</v>
      </c>
      <c r="B507" s="3" t="s">
        <v>101</v>
      </c>
      <c r="C507" s="3" t="s">
        <v>13</v>
      </c>
      <c r="D507" s="3" t="s">
        <v>29</v>
      </c>
      <c r="E507" s="3" t="s">
        <v>44</v>
      </c>
      <c r="F507" s="3"/>
      <c r="G507" s="110">
        <f t="shared" si="91"/>
        <v>3793.35</v>
      </c>
      <c r="H507" s="110">
        <f t="shared" si="91"/>
        <v>1711.7909999999999</v>
      </c>
      <c r="I507" s="110">
        <f t="shared" si="91"/>
        <v>5505.1410000000005</v>
      </c>
      <c r="K507" s="86"/>
    </row>
    <row r="508" spans="1:11" ht="38.25" x14ac:dyDescent="0.2">
      <c r="A508" s="7" t="s">
        <v>18</v>
      </c>
      <c r="B508" s="3" t="s">
        <v>101</v>
      </c>
      <c r="C508" s="3" t="s">
        <v>13</v>
      </c>
      <c r="D508" s="3" t="s">
        <v>29</v>
      </c>
      <c r="E508" s="3" t="s">
        <v>45</v>
      </c>
      <c r="F508" s="3"/>
      <c r="G508" s="110">
        <f>G513+G509+G511</f>
        <v>3793.35</v>
      </c>
      <c r="H508" s="110">
        <f>H513+H509+H511</f>
        <v>1711.7909999999999</v>
      </c>
      <c r="I508" s="110">
        <f>I513+I509+I511</f>
        <v>5505.1410000000005</v>
      </c>
      <c r="K508" s="86"/>
    </row>
    <row r="509" spans="1:11" ht="51" x14ac:dyDescent="0.2">
      <c r="A509" s="91" t="s">
        <v>459</v>
      </c>
      <c r="B509" s="3" t="s">
        <v>101</v>
      </c>
      <c r="C509" s="3" t="s">
        <v>13</v>
      </c>
      <c r="D509" s="3" t="s">
        <v>29</v>
      </c>
      <c r="E509" s="3" t="s">
        <v>423</v>
      </c>
      <c r="F509" s="3"/>
      <c r="G509" s="110">
        <f>G510</f>
        <v>0</v>
      </c>
      <c r="H509" s="110">
        <f t="shared" ref="H509:I509" si="92">H510</f>
        <v>564.13099999999997</v>
      </c>
      <c r="I509" s="110">
        <f t="shared" si="92"/>
        <v>564.13099999999997</v>
      </c>
      <c r="K509" s="86"/>
    </row>
    <row r="510" spans="1:11" ht="38.25" x14ac:dyDescent="0.2">
      <c r="A510" s="15" t="s">
        <v>192</v>
      </c>
      <c r="B510" s="3" t="s">
        <v>101</v>
      </c>
      <c r="C510" s="3" t="s">
        <v>13</v>
      </c>
      <c r="D510" s="3" t="s">
        <v>29</v>
      </c>
      <c r="E510" s="3" t="s">
        <v>423</v>
      </c>
      <c r="F510" s="3" t="s">
        <v>193</v>
      </c>
      <c r="G510" s="110"/>
      <c r="H510" s="110">
        <v>564.13099999999997</v>
      </c>
      <c r="I510" s="110">
        <f>G510+H510</f>
        <v>564.13099999999997</v>
      </c>
      <c r="K510" s="86"/>
    </row>
    <row r="511" spans="1:11" ht="38.25" x14ac:dyDescent="0.2">
      <c r="A511" s="15" t="s">
        <v>492</v>
      </c>
      <c r="B511" s="3" t="s">
        <v>101</v>
      </c>
      <c r="C511" s="3" t="s">
        <v>13</v>
      </c>
      <c r="D511" s="3" t="s">
        <v>29</v>
      </c>
      <c r="E511" s="3" t="s">
        <v>491</v>
      </c>
      <c r="F511" s="3"/>
      <c r="G511" s="110">
        <f>G512</f>
        <v>0</v>
      </c>
      <c r="H511" s="110">
        <f t="shared" ref="H511:I511" si="93">H512</f>
        <v>500</v>
      </c>
      <c r="I511" s="110">
        <f t="shared" si="93"/>
        <v>500</v>
      </c>
      <c r="K511" s="86"/>
    </row>
    <row r="512" spans="1:11" ht="25.5" x14ac:dyDescent="0.2">
      <c r="A512" s="15" t="s">
        <v>218</v>
      </c>
      <c r="B512" s="3" t="s">
        <v>101</v>
      </c>
      <c r="C512" s="3" t="s">
        <v>13</v>
      </c>
      <c r="D512" s="3" t="s">
        <v>29</v>
      </c>
      <c r="E512" s="3" t="s">
        <v>491</v>
      </c>
      <c r="F512" s="3" t="s">
        <v>219</v>
      </c>
      <c r="G512" s="110"/>
      <c r="H512" s="110">
        <v>500</v>
      </c>
      <c r="I512" s="110">
        <f>G512+H512</f>
        <v>500</v>
      </c>
      <c r="K512" s="86"/>
    </row>
    <row r="513" spans="1:11" ht="63.75" x14ac:dyDescent="0.2">
      <c r="A513" s="5" t="s">
        <v>215</v>
      </c>
      <c r="B513" s="3" t="s">
        <v>101</v>
      </c>
      <c r="C513" s="3" t="s">
        <v>13</v>
      </c>
      <c r="D513" s="3" t="s">
        <v>29</v>
      </c>
      <c r="E513" s="20" t="s">
        <v>216</v>
      </c>
      <c r="F513" s="3"/>
      <c r="G513" s="110">
        <f t="shared" si="91"/>
        <v>3793.35</v>
      </c>
      <c r="H513" s="110">
        <f t="shared" si="91"/>
        <v>647.66</v>
      </c>
      <c r="I513" s="110">
        <f t="shared" si="91"/>
        <v>4441.01</v>
      </c>
      <c r="J513" s="56">
        <v>3793.35</v>
      </c>
      <c r="K513" s="86"/>
    </row>
    <row r="514" spans="1:11" ht="38.25" x14ac:dyDescent="0.2">
      <c r="A514" s="15" t="s">
        <v>192</v>
      </c>
      <c r="B514" s="3" t="s">
        <v>101</v>
      </c>
      <c r="C514" s="3" t="s">
        <v>13</v>
      </c>
      <c r="D514" s="3" t="s">
        <v>29</v>
      </c>
      <c r="E514" s="3" t="s">
        <v>217</v>
      </c>
      <c r="F514" s="3" t="s">
        <v>193</v>
      </c>
      <c r="G514" s="110">
        <v>3793.35</v>
      </c>
      <c r="H514" s="110">
        <v>647.66</v>
      </c>
      <c r="I514" s="110">
        <f>G514+H514</f>
        <v>4441.01</v>
      </c>
      <c r="K514" s="86">
        <f>J514-G514</f>
        <v>-3793.35</v>
      </c>
    </row>
    <row r="515" spans="1:11" s="80" customFormat="1" x14ac:dyDescent="0.2">
      <c r="A515" s="15" t="s">
        <v>46</v>
      </c>
      <c r="B515" s="3" t="s">
        <v>101</v>
      </c>
      <c r="C515" s="3" t="s">
        <v>13</v>
      </c>
      <c r="D515" s="3" t="s">
        <v>13</v>
      </c>
      <c r="E515" s="3"/>
      <c r="F515" s="3"/>
      <c r="G515" s="109">
        <f t="shared" ref="G515:I517" si="94">G516</f>
        <v>130</v>
      </c>
      <c r="H515" s="109">
        <f t="shared" si="94"/>
        <v>0</v>
      </c>
      <c r="I515" s="109">
        <f t="shared" si="94"/>
        <v>130</v>
      </c>
      <c r="K515" s="86"/>
    </row>
    <row r="516" spans="1:11" s="80" customFormat="1" ht="38.25" x14ac:dyDescent="0.2">
      <c r="A516" s="5" t="s">
        <v>16</v>
      </c>
      <c r="B516" s="3" t="s">
        <v>101</v>
      </c>
      <c r="C516" s="3" t="s">
        <v>13</v>
      </c>
      <c r="D516" s="3" t="s">
        <v>13</v>
      </c>
      <c r="E516" s="3" t="s">
        <v>44</v>
      </c>
      <c r="F516" s="3"/>
      <c r="G516" s="109">
        <f t="shared" si="94"/>
        <v>130</v>
      </c>
      <c r="H516" s="109">
        <f t="shared" si="94"/>
        <v>0</v>
      </c>
      <c r="I516" s="109">
        <f t="shared" si="94"/>
        <v>130</v>
      </c>
      <c r="K516" s="86"/>
    </row>
    <row r="517" spans="1:11" s="80" customFormat="1" ht="39.75" customHeight="1" x14ac:dyDescent="0.2">
      <c r="A517" s="7" t="s">
        <v>238</v>
      </c>
      <c r="B517" s="3" t="s">
        <v>101</v>
      </c>
      <c r="C517" s="3" t="s">
        <v>13</v>
      </c>
      <c r="D517" s="3" t="s">
        <v>13</v>
      </c>
      <c r="E517" s="3" t="s">
        <v>148</v>
      </c>
      <c r="F517" s="3"/>
      <c r="G517" s="109">
        <f t="shared" si="94"/>
        <v>130</v>
      </c>
      <c r="H517" s="109">
        <f t="shared" si="94"/>
        <v>0</v>
      </c>
      <c r="I517" s="109">
        <f t="shared" si="94"/>
        <v>130</v>
      </c>
      <c r="K517" s="86"/>
    </row>
    <row r="518" spans="1:11" s="80" customFormat="1" ht="38.25" x14ac:dyDescent="0.2">
      <c r="A518" s="7" t="s">
        <v>239</v>
      </c>
      <c r="B518" s="3" t="s">
        <v>101</v>
      </c>
      <c r="C518" s="3" t="s">
        <v>13</v>
      </c>
      <c r="D518" s="3" t="s">
        <v>13</v>
      </c>
      <c r="E518" s="3" t="s">
        <v>259</v>
      </c>
      <c r="F518" s="3"/>
      <c r="G518" s="109">
        <f>G519+G520+G521</f>
        <v>130</v>
      </c>
      <c r="H518" s="109">
        <f>H519+H520+H521</f>
        <v>0</v>
      </c>
      <c r="I518" s="109">
        <f>I519+I520+I521</f>
        <v>130</v>
      </c>
      <c r="K518" s="86"/>
    </row>
    <row r="519" spans="1:11" s="80" customFormat="1" hidden="1" x14ac:dyDescent="0.2">
      <c r="A519" s="13" t="s">
        <v>54</v>
      </c>
      <c r="B519" s="3" t="s">
        <v>101</v>
      </c>
      <c r="C519" s="3" t="s">
        <v>13</v>
      </c>
      <c r="D519" s="3" t="s">
        <v>13</v>
      </c>
      <c r="E519" s="3" t="s">
        <v>259</v>
      </c>
      <c r="F519" s="3" t="s">
        <v>55</v>
      </c>
      <c r="G519" s="109"/>
      <c r="H519" s="109"/>
      <c r="I519" s="109">
        <f>G519+H519</f>
        <v>0</v>
      </c>
      <c r="K519" s="86">
        <f>J519-G519</f>
        <v>0</v>
      </c>
    </row>
    <row r="520" spans="1:11" s="80" customFormat="1" ht="38.25" x14ac:dyDescent="0.2">
      <c r="A520" s="4" t="s">
        <v>56</v>
      </c>
      <c r="B520" s="3" t="s">
        <v>101</v>
      </c>
      <c r="C520" s="3" t="s">
        <v>13</v>
      </c>
      <c r="D520" s="3" t="s">
        <v>13</v>
      </c>
      <c r="E520" s="3" t="s">
        <v>259</v>
      </c>
      <c r="F520" s="3" t="s">
        <v>57</v>
      </c>
      <c r="G520" s="109">
        <v>5</v>
      </c>
      <c r="H520" s="109"/>
      <c r="I520" s="109">
        <f>G520+H520</f>
        <v>5</v>
      </c>
      <c r="J520" s="80">
        <v>5</v>
      </c>
      <c r="K520" s="86">
        <f>J520-G520</f>
        <v>0</v>
      </c>
    </row>
    <row r="521" spans="1:11" s="80" customFormat="1" ht="38.25" x14ac:dyDescent="0.2">
      <c r="A521" s="4" t="s">
        <v>62</v>
      </c>
      <c r="B521" s="3" t="s">
        <v>101</v>
      </c>
      <c r="C521" s="3" t="s">
        <v>13</v>
      </c>
      <c r="D521" s="3" t="s">
        <v>13</v>
      </c>
      <c r="E521" s="3" t="s">
        <v>259</v>
      </c>
      <c r="F521" s="3" t="s">
        <v>63</v>
      </c>
      <c r="G521" s="109">
        <v>125</v>
      </c>
      <c r="H521" s="109"/>
      <c r="I521" s="109">
        <f>G521+H521</f>
        <v>125</v>
      </c>
      <c r="J521" s="80">
        <v>125</v>
      </c>
      <c r="K521" s="86">
        <f>J521-G521</f>
        <v>0</v>
      </c>
    </row>
    <row r="522" spans="1:11" s="80" customFormat="1" x14ac:dyDescent="0.2">
      <c r="A522" s="15" t="s">
        <v>260</v>
      </c>
      <c r="B522" s="3" t="s">
        <v>101</v>
      </c>
      <c r="C522" s="3" t="s">
        <v>261</v>
      </c>
      <c r="D522" s="3"/>
      <c r="E522" s="3"/>
      <c r="F522" s="3"/>
      <c r="G522" s="109">
        <f>G523+G546</f>
        <v>23413.23</v>
      </c>
      <c r="H522" s="109">
        <f>H523+H546</f>
        <v>-132.66000000000003</v>
      </c>
      <c r="I522" s="109">
        <f>I523+I546</f>
        <v>23280.569999999996</v>
      </c>
      <c r="K522" s="86"/>
    </row>
    <row r="523" spans="1:11" s="80" customFormat="1" x14ac:dyDescent="0.2">
      <c r="A523" s="15" t="s">
        <v>262</v>
      </c>
      <c r="B523" s="3" t="s">
        <v>101</v>
      </c>
      <c r="C523" s="3" t="s">
        <v>261</v>
      </c>
      <c r="D523" s="3" t="s">
        <v>15</v>
      </c>
      <c r="E523" s="3"/>
      <c r="F523" s="3"/>
      <c r="G523" s="109">
        <f>G524</f>
        <v>21450.28</v>
      </c>
      <c r="H523" s="109">
        <f>H524</f>
        <v>-157.66000000000003</v>
      </c>
      <c r="I523" s="109">
        <f>I524</f>
        <v>21292.619999999995</v>
      </c>
      <c r="K523" s="86"/>
    </row>
    <row r="524" spans="1:11" s="80" customFormat="1" ht="38.25" x14ac:dyDescent="0.2">
      <c r="A524" s="5" t="s">
        <v>16</v>
      </c>
      <c r="B524" s="3" t="s">
        <v>101</v>
      </c>
      <c r="C524" s="3" t="s">
        <v>261</v>
      </c>
      <c r="D524" s="3" t="s">
        <v>15</v>
      </c>
      <c r="E524" s="3" t="s">
        <v>44</v>
      </c>
      <c r="F524" s="3"/>
      <c r="G524" s="109">
        <f>G527+G525</f>
        <v>21450.28</v>
      </c>
      <c r="H524" s="109">
        <f>H527+H525</f>
        <v>-157.66000000000003</v>
      </c>
      <c r="I524" s="109">
        <f>I527+I525</f>
        <v>21292.619999999995</v>
      </c>
      <c r="K524" s="86"/>
    </row>
    <row r="525" spans="1:11" s="80" customFormat="1" ht="76.5" x14ac:dyDescent="0.2">
      <c r="A525" s="7" t="s">
        <v>257</v>
      </c>
      <c r="B525" s="3" t="s">
        <v>101</v>
      </c>
      <c r="C525" s="3" t="s">
        <v>261</v>
      </c>
      <c r="D525" s="3" t="s">
        <v>15</v>
      </c>
      <c r="E525" s="3" t="s">
        <v>258</v>
      </c>
      <c r="F525" s="3"/>
      <c r="G525" s="109">
        <f>G526</f>
        <v>1145.76</v>
      </c>
      <c r="H525" s="109">
        <f>H526</f>
        <v>0</v>
      </c>
      <c r="I525" s="109">
        <f>I526</f>
        <v>1145.76</v>
      </c>
      <c r="K525" s="86"/>
    </row>
    <row r="526" spans="1:11" s="80" customFormat="1" x14ac:dyDescent="0.2">
      <c r="A526" s="13" t="s">
        <v>54</v>
      </c>
      <c r="B526" s="3" t="s">
        <v>101</v>
      </c>
      <c r="C526" s="3" t="s">
        <v>261</v>
      </c>
      <c r="D526" s="3" t="s">
        <v>15</v>
      </c>
      <c r="E526" s="3" t="s">
        <v>258</v>
      </c>
      <c r="F526" s="3" t="s">
        <v>55</v>
      </c>
      <c r="G526" s="109">
        <v>1145.76</v>
      </c>
      <c r="H526" s="109"/>
      <c r="I526" s="109">
        <f>G526+H526</f>
        <v>1145.76</v>
      </c>
      <c r="J526" s="80">
        <v>1145.76</v>
      </c>
      <c r="K526" s="86">
        <f>J526-G526</f>
        <v>0</v>
      </c>
    </row>
    <row r="527" spans="1:11" s="80" customFormat="1" ht="51" x14ac:dyDescent="0.2">
      <c r="A527" s="7" t="s">
        <v>238</v>
      </c>
      <c r="B527" s="3" t="s">
        <v>101</v>
      </c>
      <c r="C527" s="3" t="s">
        <v>261</v>
      </c>
      <c r="D527" s="3" t="s">
        <v>15</v>
      </c>
      <c r="E527" s="3" t="s">
        <v>148</v>
      </c>
      <c r="F527" s="3"/>
      <c r="G527" s="109">
        <f>G528+G535+G540+G542+G544+G531+G533</f>
        <v>20304.52</v>
      </c>
      <c r="H527" s="109">
        <f>H528+H535+H540+H542+H544+H531+H533</f>
        <v>-157.66000000000003</v>
      </c>
      <c r="I527" s="109">
        <f>I528+I535+I540+I542+I544+I531+I533</f>
        <v>20146.859999999997</v>
      </c>
      <c r="K527" s="86"/>
    </row>
    <row r="528" spans="1:11" s="80" customFormat="1" ht="38.25" x14ac:dyDescent="0.2">
      <c r="A528" s="7" t="s">
        <v>263</v>
      </c>
      <c r="B528" s="3" t="s">
        <v>101</v>
      </c>
      <c r="C528" s="3" t="s">
        <v>261</v>
      </c>
      <c r="D528" s="3" t="s">
        <v>15</v>
      </c>
      <c r="E528" s="3" t="s">
        <v>264</v>
      </c>
      <c r="F528" s="3"/>
      <c r="G528" s="109">
        <f>G529+G530</f>
        <v>8652.99</v>
      </c>
      <c r="H528" s="109">
        <f>H529+H530</f>
        <v>-17</v>
      </c>
      <c r="I528" s="109">
        <f>I529+I530</f>
        <v>8635.99</v>
      </c>
      <c r="K528" s="86"/>
    </row>
    <row r="529" spans="1:11" s="80" customFormat="1" ht="51" x14ac:dyDescent="0.2">
      <c r="A529" s="4" t="s">
        <v>390</v>
      </c>
      <c r="B529" s="3" t="s">
        <v>101</v>
      </c>
      <c r="C529" s="3" t="s">
        <v>261</v>
      </c>
      <c r="D529" s="3" t="s">
        <v>15</v>
      </c>
      <c r="E529" s="3" t="s">
        <v>264</v>
      </c>
      <c r="F529" s="3" t="s">
        <v>24</v>
      </c>
      <c r="G529" s="109">
        <v>8652.99</v>
      </c>
      <c r="H529" s="109">
        <v>-17</v>
      </c>
      <c r="I529" s="109">
        <f>G529+H529</f>
        <v>8635.99</v>
      </c>
      <c r="J529" s="80">
        <v>8652.99</v>
      </c>
      <c r="K529" s="86">
        <f>J529-G529</f>
        <v>0</v>
      </c>
    </row>
    <row r="530" spans="1:11" s="80" customFormat="1" ht="25.5" hidden="1" x14ac:dyDescent="0.2">
      <c r="A530" s="4" t="s">
        <v>265</v>
      </c>
      <c r="B530" s="3" t="s">
        <v>101</v>
      </c>
      <c r="C530" s="3" t="s">
        <v>261</v>
      </c>
      <c r="D530" s="3" t="s">
        <v>15</v>
      </c>
      <c r="E530" s="3" t="s">
        <v>264</v>
      </c>
      <c r="F530" s="3" t="s">
        <v>26</v>
      </c>
      <c r="G530" s="109"/>
      <c r="H530" s="109"/>
      <c r="I530" s="109">
        <f>G530+H530</f>
        <v>0</v>
      </c>
      <c r="K530" s="86">
        <f>J530-G530</f>
        <v>0</v>
      </c>
    </row>
    <row r="531" spans="1:11" s="80" customFormat="1" ht="38.25" x14ac:dyDescent="0.2">
      <c r="A531" s="91" t="s">
        <v>442</v>
      </c>
      <c r="B531" s="3" t="s">
        <v>101</v>
      </c>
      <c r="C531" s="3" t="s">
        <v>261</v>
      </c>
      <c r="D531" s="3" t="s">
        <v>15</v>
      </c>
      <c r="E531" s="3" t="s">
        <v>439</v>
      </c>
      <c r="F531" s="3"/>
      <c r="G531" s="109">
        <f>G532</f>
        <v>3491</v>
      </c>
      <c r="H531" s="109">
        <f>H532</f>
        <v>-52.08</v>
      </c>
      <c r="I531" s="109">
        <f>I532</f>
        <v>3438.92</v>
      </c>
      <c r="K531" s="86"/>
    </row>
    <row r="532" spans="1:11" s="80" customFormat="1" ht="51" x14ac:dyDescent="0.2">
      <c r="A532" s="4" t="s">
        <v>390</v>
      </c>
      <c r="B532" s="3" t="s">
        <v>101</v>
      </c>
      <c r="C532" s="3" t="s">
        <v>261</v>
      </c>
      <c r="D532" s="3" t="s">
        <v>15</v>
      </c>
      <c r="E532" s="3" t="s">
        <v>439</v>
      </c>
      <c r="F532" s="3" t="s">
        <v>24</v>
      </c>
      <c r="G532" s="109">
        <v>3491</v>
      </c>
      <c r="H532" s="109">
        <v>-52.08</v>
      </c>
      <c r="I532" s="109">
        <f>G532+H532</f>
        <v>3438.92</v>
      </c>
      <c r="J532" s="80">
        <v>3491</v>
      </c>
      <c r="K532" s="86">
        <f>J532-G532</f>
        <v>0</v>
      </c>
    </row>
    <row r="533" spans="1:11" s="80" customFormat="1" ht="25.5" x14ac:dyDescent="0.2">
      <c r="A533" s="69" t="s">
        <v>494</v>
      </c>
      <c r="B533" s="3" t="s">
        <v>101</v>
      </c>
      <c r="C533" s="3" t="s">
        <v>261</v>
      </c>
      <c r="D533" s="3" t="s">
        <v>15</v>
      </c>
      <c r="E533" s="3" t="s">
        <v>493</v>
      </c>
      <c r="F533" s="3"/>
      <c r="G533" s="109">
        <f>G534</f>
        <v>0</v>
      </c>
      <c r="H533" s="109">
        <f>H534</f>
        <v>88.02</v>
      </c>
      <c r="I533" s="109">
        <f>I534</f>
        <v>88.02</v>
      </c>
      <c r="K533" s="86"/>
    </row>
    <row r="534" spans="1:11" s="80" customFormat="1" ht="25.5" x14ac:dyDescent="0.2">
      <c r="A534" s="4" t="s">
        <v>265</v>
      </c>
      <c r="B534" s="3" t="s">
        <v>101</v>
      </c>
      <c r="C534" s="3" t="s">
        <v>261</v>
      </c>
      <c r="D534" s="3" t="s">
        <v>15</v>
      </c>
      <c r="E534" s="3" t="s">
        <v>493</v>
      </c>
      <c r="F534" s="3" t="s">
        <v>26</v>
      </c>
      <c r="G534" s="109"/>
      <c r="H534" s="109">
        <v>88.02</v>
      </c>
      <c r="I534" s="109">
        <f>G534+H534</f>
        <v>88.02</v>
      </c>
      <c r="K534" s="86"/>
    </row>
    <row r="535" spans="1:11" s="80" customFormat="1" ht="38.25" x14ac:dyDescent="0.2">
      <c r="A535" s="7" t="s">
        <v>266</v>
      </c>
      <c r="B535" s="3" t="s">
        <v>101</v>
      </c>
      <c r="C535" s="3" t="s">
        <v>261</v>
      </c>
      <c r="D535" s="3" t="s">
        <v>15</v>
      </c>
      <c r="E535" s="3" t="s">
        <v>267</v>
      </c>
      <c r="F535" s="3"/>
      <c r="G535" s="109">
        <f>G536+G537+G538</f>
        <v>8006.03</v>
      </c>
      <c r="H535" s="109">
        <f>H536+H537+H538</f>
        <v>-176.6</v>
      </c>
      <c r="I535" s="109">
        <f>I536+I537+I538</f>
        <v>7829.4299999999994</v>
      </c>
      <c r="K535" s="86"/>
    </row>
    <row r="536" spans="1:11" s="80" customFormat="1" ht="51" x14ac:dyDescent="0.2">
      <c r="A536" s="4" t="s">
        <v>390</v>
      </c>
      <c r="B536" s="3" t="s">
        <v>101</v>
      </c>
      <c r="C536" s="3" t="s">
        <v>261</v>
      </c>
      <c r="D536" s="3" t="s">
        <v>15</v>
      </c>
      <c r="E536" s="3" t="s">
        <v>267</v>
      </c>
      <c r="F536" s="3" t="s">
        <v>24</v>
      </c>
      <c r="G536" s="109">
        <v>7656.03</v>
      </c>
      <c r="H536" s="109">
        <v>-176.6</v>
      </c>
      <c r="I536" s="109">
        <f>G536+H536</f>
        <v>7479.4299999999994</v>
      </c>
      <c r="J536" s="80">
        <v>7806.03</v>
      </c>
      <c r="K536" s="86">
        <f>J536-G536</f>
        <v>150</v>
      </c>
    </row>
    <row r="537" spans="1:11" s="80" customFormat="1" ht="25.5" hidden="1" x14ac:dyDescent="0.2">
      <c r="A537" s="4" t="s">
        <v>265</v>
      </c>
      <c r="B537" s="3" t="s">
        <v>101</v>
      </c>
      <c r="C537" s="3" t="s">
        <v>261</v>
      </c>
      <c r="D537" s="3" t="s">
        <v>15</v>
      </c>
      <c r="E537" s="3" t="s">
        <v>267</v>
      </c>
      <c r="F537" s="3" t="s">
        <v>26</v>
      </c>
      <c r="G537" s="109"/>
      <c r="H537" s="109"/>
      <c r="I537" s="109">
        <f>G537+H537</f>
        <v>0</v>
      </c>
      <c r="K537" s="86">
        <f>J537-G537</f>
        <v>0</v>
      </c>
    </row>
    <row r="538" spans="1:11" s="80" customFormat="1" ht="25.5" x14ac:dyDescent="0.2">
      <c r="A538" s="69" t="s">
        <v>351</v>
      </c>
      <c r="B538" s="3" t="s">
        <v>101</v>
      </c>
      <c r="C538" s="3" t="s">
        <v>261</v>
      </c>
      <c r="D538" s="3" t="s">
        <v>15</v>
      </c>
      <c r="E538" s="5" t="s">
        <v>379</v>
      </c>
      <c r="F538" s="3"/>
      <c r="G538" s="109">
        <f>G539</f>
        <v>350</v>
      </c>
      <c r="H538" s="109">
        <f>H539</f>
        <v>0</v>
      </c>
      <c r="I538" s="109">
        <f>I539</f>
        <v>350</v>
      </c>
      <c r="K538" s="86"/>
    </row>
    <row r="539" spans="1:11" s="80" customFormat="1" ht="51" x14ac:dyDescent="0.2">
      <c r="A539" s="4" t="s">
        <v>390</v>
      </c>
      <c r="B539" s="3" t="s">
        <v>101</v>
      </c>
      <c r="C539" s="3" t="s">
        <v>261</v>
      </c>
      <c r="D539" s="3" t="s">
        <v>15</v>
      </c>
      <c r="E539" s="5" t="s">
        <v>379</v>
      </c>
      <c r="F539" s="3" t="s">
        <v>24</v>
      </c>
      <c r="G539" s="109">
        <v>350</v>
      </c>
      <c r="H539" s="109"/>
      <c r="I539" s="109">
        <f>G539+H539</f>
        <v>350</v>
      </c>
      <c r="J539" s="80">
        <v>350</v>
      </c>
      <c r="K539" s="86"/>
    </row>
    <row r="540" spans="1:11" s="80" customFormat="1" ht="76.5" x14ac:dyDescent="0.2">
      <c r="A540" s="27" t="s">
        <v>268</v>
      </c>
      <c r="B540" s="3" t="s">
        <v>101</v>
      </c>
      <c r="C540" s="3" t="s">
        <v>261</v>
      </c>
      <c r="D540" s="3" t="s">
        <v>15</v>
      </c>
      <c r="E540" s="28" t="s">
        <v>269</v>
      </c>
      <c r="F540" s="3"/>
      <c r="G540" s="109">
        <f>G541</f>
        <v>4.5</v>
      </c>
      <c r="H540" s="109">
        <f t="shared" ref="H540:I544" si="95">H541</f>
        <v>0</v>
      </c>
      <c r="I540" s="109">
        <f t="shared" si="95"/>
        <v>4.5</v>
      </c>
      <c r="K540" s="86"/>
    </row>
    <row r="541" spans="1:11" s="80" customFormat="1" ht="51" x14ac:dyDescent="0.2">
      <c r="A541" s="4" t="s">
        <v>390</v>
      </c>
      <c r="B541" s="3" t="s">
        <v>101</v>
      </c>
      <c r="C541" s="3" t="s">
        <v>261</v>
      </c>
      <c r="D541" s="3" t="s">
        <v>15</v>
      </c>
      <c r="E541" s="28" t="s">
        <v>269</v>
      </c>
      <c r="F541" s="3" t="s">
        <v>24</v>
      </c>
      <c r="G541" s="109">
        <v>4.5</v>
      </c>
      <c r="H541" s="109"/>
      <c r="I541" s="109">
        <f>G541+H541</f>
        <v>4.5</v>
      </c>
      <c r="J541" s="80">
        <v>4.5</v>
      </c>
      <c r="K541" s="86">
        <f>J541-G541</f>
        <v>0</v>
      </c>
    </row>
    <row r="542" spans="1:11" s="80" customFormat="1" ht="38.25" x14ac:dyDescent="0.2">
      <c r="A542" s="91" t="s">
        <v>443</v>
      </c>
      <c r="B542" s="3" t="s">
        <v>101</v>
      </c>
      <c r="C542" s="3" t="s">
        <v>261</v>
      </c>
      <c r="D542" s="3" t="s">
        <v>15</v>
      </c>
      <c r="E542" s="28" t="s">
        <v>441</v>
      </c>
      <c r="F542" s="3"/>
      <c r="G542" s="109">
        <f>G543</f>
        <v>100</v>
      </c>
      <c r="H542" s="109">
        <f t="shared" si="95"/>
        <v>0</v>
      </c>
      <c r="I542" s="109">
        <f t="shared" si="95"/>
        <v>100</v>
      </c>
      <c r="J542" s="80">
        <v>100</v>
      </c>
      <c r="K542" s="86">
        <f>J542-G542</f>
        <v>0</v>
      </c>
    </row>
    <row r="543" spans="1:11" s="80" customFormat="1" ht="25.5" x14ac:dyDescent="0.2">
      <c r="A543" s="4" t="s">
        <v>25</v>
      </c>
      <c r="B543" s="3" t="s">
        <v>101</v>
      </c>
      <c r="C543" s="3" t="s">
        <v>261</v>
      </c>
      <c r="D543" s="3" t="s">
        <v>15</v>
      </c>
      <c r="E543" s="28" t="s">
        <v>441</v>
      </c>
      <c r="F543" s="3" t="s">
        <v>26</v>
      </c>
      <c r="G543" s="109">
        <v>100</v>
      </c>
      <c r="H543" s="109"/>
      <c r="I543" s="109">
        <f>G543+H543</f>
        <v>100</v>
      </c>
      <c r="K543" s="86">
        <f>J543-G543</f>
        <v>-100</v>
      </c>
    </row>
    <row r="544" spans="1:11" s="80" customFormat="1" ht="51" x14ac:dyDescent="0.2">
      <c r="A544" s="91" t="s">
        <v>444</v>
      </c>
      <c r="B544" s="3" t="s">
        <v>101</v>
      </c>
      <c r="C544" s="3" t="s">
        <v>261</v>
      </c>
      <c r="D544" s="3" t="s">
        <v>15</v>
      </c>
      <c r="E544" s="28" t="s">
        <v>440</v>
      </c>
      <c r="F544" s="3"/>
      <c r="G544" s="109">
        <f>G545</f>
        <v>50</v>
      </c>
      <c r="H544" s="109">
        <f t="shared" si="95"/>
        <v>0</v>
      </c>
      <c r="I544" s="109">
        <f t="shared" si="95"/>
        <v>50</v>
      </c>
      <c r="K544" s="86"/>
    </row>
    <row r="545" spans="1:11" s="80" customFormat="1" ht="25.5" x14ac:dyDescent="0.2">
      <c r="A545" s="4" t="s">
        <v>25</v>
      </c>
      <c r="B545" s="3" t="s">
        <v>101</v>
      </c>
      <c r="C545" s="3" t="s">
        <v>261</v>
      </c>
      <c r="D545" s="3" t="s">
        <v>15</v>
      </c>
      <c r="E545" s="28" t="s">
        <v>440</v>
      </c>
      <c r="F545" s="3" t="s">
        <v>26</v>
      </c>
      <c r="G545" s="109">
        <v>50</v>
      </c>
      <c r="H545" s="109"/>
      <c r="I545" s="109">
        <f>G545+H545</f>
        <v>50</v>
      </c>
      <c r="J545" s="80">
        <v>50</v>
      </c>
      <c r="K545" s="86">
        <f>J545-G545</f>
        <v>0</v>
      </c>
    </row>
    <row r="546" spans="1:11" s="80" customFormat="1" ht="25.5" x14ac:dyDescent="0.2">
      <c r="A546" s="15" t="s">
        <v>270</v>
      </c>
      <c r="B546" s="3" t="s">
        <v>101</v>
      </c>
      <c r="C546" s="3" t="s">
        <v>261</v>
      </c>
      <c r="D546" s="3" t="s">
        <v>73</v>
      </c>
      <c r="E546" s="3"/>
      <c r="F546" s="3"/>
      <c r="G546" s="109">
        <f>G547+G558</f>
        <v>1962.9499999999998</v>
      </c>
      <c r="H546" s="109">
        <f>H547+H558</f>
        <v>25</v>
      </c>
      <c r="I546" s="109">
        <f>I547+I558</f>
        <v>1987.9499999999998</v>
      </c>
      <c r="K546" s="86"/>
    </row>
    <row r="547" spans="1:11" s="80" customFormat="1" ht="38.25" x14ac:dyDescent="0.2">
      <c r="A547" s="5" t="s">
        <v>16</v>
      </c>
      <c r="B547" s="3" t="s">
        <v>101</v>
      </c>
      <c r="C547" s="3" t="s">
        <v>261</v>
      </c>
      <c r="D547" s="3" t="s">
        <v>73</v>
      </c>
      <c r="E547" s="3" t="s">
        <v>44</v>
      </c>
      <c r="F547" s="3"/>
      <c r="G547" s="109">
        <f t="shared" ref="G547:I548" si="96">G548</f>
        <v>1702.0799999999997</v>
      </c>
      <c r="H547" s="109">
        <f t="shared" si="96"/>
        <v>25</v>
      </c>
      <c r="I547" s="109">
        <f t="shared" si="96"/>
        <v>1727.0799999999997</v>
      </c>
      <c r="K547" s="86"/>
    </row>
    <row r="548" spans="1:11" s="80" customFormat="1" ht="51" x14ac:dyDescent="0.2">
      <c r="A548" s="7" t="s">
        <v>238</v>
      </c>
      <c r="B548" s="3" t="s">
        <v>101</v>
      </c>
      <c r="C548" s="3" t="s">
        <v>261</v>
      </c>
      <c r="D548" s="3" t="s">
        <v>73</v>
      </c>
      <c r="E548" s="3" t="s">
        <v>148</v>
      </c>
      <c r="F548" s="3"/>
      <c r="G548" s="109">
        <f>G549</f>
        <v>1702.0799999999997</v>
      </c>
      <c r="H548" s="109">
        <f t="shared" si="96"/>
        <v>25</v>
      </c>
      <c r="I548" s="109">
        <f t="shared" si="96"/>
        <v>1727.0799999999997</v>
      </c>
      <c r="K548" s="86"/>
    </row>
    <row r="549" spans="1:11" s="80" customFormat="1" ht="63.75" x14ac:dyDescent="0.2">
      <c r="A549" s="4" t="s">
        <v>271</v>
      </c>
      <c r="B549" s="3" t="s">
        <v>101</v>
      </c>
      <c r="C549" s="3" t="s">
        <v>261</v>
      </c>
      <c r="D549" s="3" t="s">
        <v>73</v>
      </c>
      <c r="E549" s="20" t="s">
        <v>272</v>
      </c>
      <c r="F549" s="3"/>
      <c r="G549" s="109">
        <f>SUM(G550:G557)</f>
        <v>1702.0799999999997</v>
      </c>
      <c r="H549" s="109">
        <f>SUM(H550:H557)</f>
        <v>25</v>
      </c>
      <c r="I549" s="109">
        <f>SUM(I550:I557)</f>
        <v>1727.0799999999997</v>
      </c>
      <c r="K549" s="86"/>
    </row>
    <row r="550" spans="1:11" s="80" customFormat="1" x14ac:dyDescent="0.2">
      <c r="A550" s="13" t="s">
        <v>54</v>
      </c>
      <c r="B550" s="3" t="s">
        <v>101</v>
      </c>
      <c r="C550" s="3" t="s">
        <v>261</v>
      </c>
      <c r="D550" s="3" t="s">
        <v>73</v>
      </c>
      <c r="E550" s="20" t="s">
        <v>272</v>
      </c>
      <c r="F550" s="3" t="s">
        <v>55</v>
      </c>
      <c r="G550" s="109">
        <v>325.5</v>
      </c>
      <c r="H550" s="109"/>
      <c r="I550" s="109">
        <f t="shared" ref="I550:I557" si="97">G550+H550</f>
        <v>325.5</v>
      </c>
      <c r="J550" s="80">
        <v>325.5</v>
      </c>
      <c r="K550" s="86">
        <f t="shared" ref="K550:K557" si="98">J550-G550</f>
        <v>0</v>
      </c>
    </row>
    <row r="551" spans="1:11" s="80" customFormat="1" ht="38.25" x14ac:dyDescent="0.2">
      <c r="A551" s="4" t="s">
        <v>56</v>
      </c>
      <c r="B551" s="3" t="s">
        <v>101</v>
      </c>
      <c r="C551" s="3" t="s">
        <v>261</v>
      </c>
      <c r="D551" s="3" t="s">
        <v>73</v>
      </c>
      <c r="E551" s="20" t="s">
        <v>272</v>
      </c>
      <c r="F551" s="3" t="s">
        <v>57</v>
      </c>
      <c r="G551" s="109">
        <v>33.6</v>
      </c>
      <c r="H551" s="109">
        <v>-26.6</v>
      </c>
      <c r="I551" s="109">
        <f t="shared" si="97"/>
        <v>7</v>
      </c>
      <c r="J551" s="80">
        <v>7</v>
      </c>
      <c r="K551" s="86">
        <f t="shared" si="98"/>
        <v>-26.6</v>
      </c>
    </row>
    <row r="552" spans="1:11" s="80" customFormat="1" ht="49.5" customHeight="1" x14ac:dyDescent="0.2">
      <c r="A552" s="4" t="s">
        <v>58</v>
      </c>
      <c r="B552" s="3" t="s">
        <v>101</v>
      </c>
      <c r="C552" s="3" t="s">
        <v>261</v>
      </c>
      <c r="D552" s="3" t="s">
        <v>73</v>
      </c>
      <c r="E552" s="20" t="s">
        <v>272</v>
      </c>
      <c r="F552" s="3" t="s">
        <v>59</v>
      </c>
      <c r="G552" s="109">
        <v>305</v>
      </c>
      <c r="H552" s="109"/>
      <c r="I552" s="109">
        <f t="shared" si="97"/>
        <v>305</v>
      </c>
      <c r="J552" s="80">
        <v>305</v>
      </c>
      <c r="K552" s="86">
        <f t="shared" si="98"/>
        <v>0</v>
      </c>
    </row>
    <row r="553" spans="1:11" s="80" customFormat="1" ht="25.5" x14ac:dyDescent="0.2">
      <c r="A553" s="14" t="s">
        <v>60</v>
      </c>
      <c r="B553" s="3" t="s">
        <v>101</v>
      </c>
      <c r="C553" s="3" t="s">
        <v>261</v>
      </c>
      <c r="D553" s="3" t="s">
        <v>73</v>
      </c>
      <c r="E553" s="20" t="s">
        <v>272</v>
      </c>
      <c r="F553" s="3" t="s">
        <v>61</v>
      </c>
      <c r="G553" s="109">
        <v>68.400000000000006</v>
      </c>
      <c r="H553" s="109"/>
      <c r="I553" s="109">
        <f t="shared" si="97"/>
        <v>68.400000000000006</v>
      </c>
      <c r="J553" s="80">
        <v>68.400000000000006</v>
      </c>
      <c r="K553" s="86">
        <f t="shared" si="98"/>
        <v>0</v>
      </c>
    </row>
    <row r="554" spans="1:11" s="80" customFormat="1" ht="38.25" x14ac:dyDescent="0.2">
      <c r="A554" s="4" t="s">
        <v>62</v>
      </c>
      <c r="B554" s="3" t="s">
        <v>101</v>
      </c>
      <c r="C554" s="3" t="s">
        <v>261</v>
      </c>
      <c r="D554" s="3" t="s">
        <v>73</v>
      </c>
      <c r="E554" s="20" t="s">
        <v>272</v>
      </c>
      <c r="F554" s="3" t="s">
        <v>63</v>
      </c>
      <c r="G554" s="109">
        <v>894.18</v>
      </c>
      <c r="H554" s="109">
        <f>26.6+25</f>
        <v>51.6</v>
      </c>
      <c r="I554" s="109">
        <f t="shared" si="97"/>
        <v>945.78</v>
      </c>
      <c r="J554" s="80">
        <v>920.78</v>
      </c>
      <c r="K554" s="86">
        <f t="shared" si="98"/>
        <v>26.600000000000023</v>
      </c>
    </row>
    <row r="555" spans="1:11" s="80" customFormat="1" ht="25.5" x14ac:dyDescent="0.2">
      <c r="A555" s="4" t="s">
        <v>25</v>
      </c>
      <c r="B555" s="3" t="s">
        <v>101</v>
      </c>
      <c r="C555" s="3" t="s">
        <v>261</v>
      </c>
      <c r="D555" s="3" t="s">
        <v>73</v>
      </c>
      <c r="E555" s="20" t="s">
        <v>418</v>
      </c>
      <c r="F555" s="3" t="s">
        <v>26</v>
      </c>
      <c r="G555" s="109">
        <v>35</v>
      </c>
      <c r="H555" s="109"/>
      <c r="I555" s="109">
        <f t="shared" si="97"/>
        <v>35</v>
      </c>
      <c r="J555" s="80">
        <v>35</v>
      </c>
      <c r="K555" s="86">
        <f t="shared" si="98"/>
        <v>0</v>
      </c>
    </row>
    <row r="556" spans="1:11" s="80" customFormat="1" ht="25.5" x14ac:dyDescent="0.2">
      <c r="A556" s="4" t="s">
        <v>273</v>
      </c>
      <c r="B556" s="3" t="s">
        <v>101</v>
      </c>
      <c r="C556" s="3" t="s">
        <v>261</v>
      </c>
      <c r="D556" s="3" t="s">
        <v>73</v>
      </c>
      <c r="E556" s="20" t="s">
        <v>272</v>
      </c>
      <c r="F556" s="3" t="s">
        <v>65</v>
      </c>
      <c r="G556" s="109">
        <v>17.3</v>
      </c>
      <c r="H556" s="109"/>
      <c r="I556" s="109">
        <f t="shared" si="97"/>
        <v>17.3</v>
      </c>
      <c r="K556" s="86">
        <f t="shared" si="98"/>
        <v>-17.3</v>
      </c>
    </row>
    <row r="557" spans="1:11" s="80" customFormat="1" x14ac:dyDescent="0.2">
      <c r="A557" s="10" t="s">
        <v>66</v>
      </c>
      <c r="B557" s="3" t="s">
        <v>101</v>
      </c>
      <c r="C557" s="3" t="s">
        <v>261</v>
      </c>
      <c r="D557" s="3" t="s">
        <v>73</v>
      </c>
      <c r="E557" s="20" t="s">
        <v>272</v>
      </c>
      <c r="F557" s="3" t="s">
        <v>67</v>
      </c>
      <c r="G557" s="109">
        <v>23.1</v>
      </c>
      <c r="H557" s="109"/>
      <c r="I557" s="109">
        <f t="shared" si="97"/>
        <v>23.1</v>
      </c>
      <c r="K557" s="86">
        <f t="shared" si="98"/>
        <v>-23.1</v>
      </c>
    </row>
    <row r="558" spans="1:11" s="80" customFormat="1" x14ac:dyDescent="0.2">
      <c r="A558" s="12" t="s">
        <v>89</v>
      </c>
      <c r="B558" s="3" t="s">
        <v>101</v>
      </c>
      <c r="C558" s="3" t="s">
        <v>261</v>
      </c>
      <c r="D558" s="3" t="s">
        <v>73</v>
      </c>
      <c r="E558" s="3" t="s">
        <v>90</v>
      </c>
      <c r="F558" s="3"/>
      <c r="G558" s="109">
        <f>G559+G561</f>
        <v>260.87</v>
      </c>
      <c r="H558" s="109">
        <f>H559+H561</f>
        <v>0</v>
      </c>
      <c r="I558" s="109">
        <f>I559+I561</f>
        <v>260.87</v>
      </c>
      <c r="K558" s="86"/>
    </row>
    <row r="559" spans="1:11" s="80" customFormat="1" ht="38.25" hidden="1" x14ac:dyDescent="0.2">
      <c r="A559" s="68" t="s">
        <v>378</v>
      </c>
      <c r="B559" s="3" t="s">
        <v>101</v>
      </c>
      <c r="C559" s="3" t="s">
        <v>261</v>
      </c>
      <c r="D559" s="3" t="s">
        <v>73</v>
      </c>
      <c r="E559" s="3" t="s">
        <v>242</v>
      </c>
      <c r="F559" s="3"/>
      <c r="G559" s="109">
        <f>G560</f>
        <v>0</v>
      </c>
      <c r="H559" s="109">
        <f>H560</f>
        <v>0</v>
      </c>
      <c r="I559" s="109">
        <f>I560</f>
        <v>0</v>
      </c>
      <c r="K559" s="86"/>
    </row>
    <row r="560" spans="1:11" s="80" customFormat="1" ht="38.25" hidden="1" x14ac:dyDescent="0.2">
      <c r="A560" s="4" t="s">
        <v>62</v>
      </c>
      <c r="B560" s="3" t="s">
        <v>101</v>
      </c>
      <c r="C560" s="3" t="s">
        <v>261</v>
      </c>
      <c r="D560" s="3" t="s">
        <v>73</v>
      </c>
      <c r="E560" s="3" t="s">
        <v>242</v>
      </c>
      <c r="F560" s="3" t="s">
        <v>63</v>
      </c>
      <c r="G560" s="109">
        <v>0</v>
      </c>
      <c r="H560" s="109"/>
      <c r="I560" s="109">
        <f>G560+H560</f>
        <v>0</v>
      </c>
      <c r="J560" s="80">
        <v>0</v>
      </c>
      <c r="K560" s="86">
        <f>J560-G560</f>
        <v>0</v>
      </c>
    </row>
    <row r="561" spans="1:11" s="80" customFormat="1" ht="38.25" x14ac:dyDescent="0.2">
      <c r="A561" s="68" t="s">
        <v>378</v>
      </c>
      <c r="B561" s="3" t="s">
        <v>101</v>
      </c>
      <c r="C561" s="3" t="s">
        <v>261</v>
      </c>
      <c r="D561" s="3" t="s">
        <v>73</v>
      </c>
      <c r="E561" s="3" t="s">
        <v>382</v>
      </c>
      <c r="F561" s="3"/>
      <c r="G561" s="109">
        <f>G562+G563</f>
        <v>260.87</v>
      </c>
      <c r="H561" s="109">
        <f>H562+H563</f>
        <v>0</v>
      </c>
      <c r="I561" s="109">
        <f>I562+I563</f>
        <v>260.87</v>
      </c>
      <c r="K561" s="86"/>
    </row>
    <row r="562" spans="1:11" s="80" customFormat="1" ht="39" customHeight="1" x14ac:dyDescent="0.2">
      <c r="A562" s="4" t="s">
        <v>62</v>
      </c>
      <c r="B562" s="3" t="s">
        <v>101</v>
      </c>
      <c r="C562" s="3" t="s">
        <v>261</v>
      </c>
      <c r="D562" s="3" t="s">
        <v>73</v>
      </c>
      <c r="E562" s="3" t="s">
        <v>382</v>
      </c>
      <c r="F562" s="3" t="s">
        <v>63</v>
      </c>
      <c r="G562" s="109">
        <v>165.87</v>
      </c>
      <c r="H562" s="109"/>
      <c r="I562" s="109">
        <f>G562+H562</f>
        <v>165.87</v>
      </c>
      <c r="J562" s="80">
        <v>165.87</v>
      </c>
      <c r="K562" s="86">
        <f>J562-G562</f>
        <v>0</v>
      </c>
    </row>
    <row r="563" spans="1:11" s="80" customFormat="1" ht="39" customHeight="1" x14ac:dyDescent="0.2">
      <c r="A563" s="4" t="s">
        <v>25</v>
      </c>
      <c r="B563" s="3" t="s">
        <v>101</v>
      </c>
      <c r="C563" s="3" t="s">
        <v>261</v>
      </c>
      <c r="D563" s="3" t="s">
        <v>73</v>
      </c>
      <c r="E563" s="3" t="s">
        <v>382</v>
      </c>
      <c r="F563" s="3" t="s">
        <v>26</v>
      </c>
      <c r="G563" s="109">
        <v>95</v>
      </c>
      <c r="H563" s="109"/>
      <c r="I563" s="109">
        <f>G563+H563</f>
        <v>95</v>
      </c>
      <c r="J563" s="80">
        <v>95</v>
      </c>
      <c r="K563" s="86">
        <f>J563-G563</f>
        <v>0</v>
      </c>
    </row>
    <row r="564" spans="1:11" s="80" customFormat="1" x14ac:dyDescent="0.2">
      <c r="A564" s="16" t="s">
        <v>70</v>
      </c>
      <c r="B564" s="3" t="s">
        <v>101</v>
      </c>
      <c r="C564" s="3" t="s">
        <v>71</v>
      </c>
      <c r="D564" s="3" t="s">
        <v>110</v>
      </c>
      <c r="E564" s="3"/>
      <c r="F564" s="3"/>
      <c r="G564" s="109">
        <f t="shared" ref="G564:I565" si="99">G565</f>
        <v>320</v>
      </c>
      <c r="H564" s="109">
        <f t="shared" si="99"/>
        <v>0</v>
      </c>
      <c r="I564" s="109">
        <f t="shared" si="99"/>
        <v>320</v>
      </c>
      <c r="K564" s="86"/>
    </row>
    <row r="565" spans="1:11" s="80" customFormat="1" x14ac:dyDescent="0.2">
      <c r="A565" s="15" t="s">
        <v>247</v>
      </c>
      <c r="B565" s="3" t="s">
        <v>101</v>
      </c>
      <c r="C565" s="3" t="s">
        <v>71</v>
      </c>
      <c r="D565" s="3" t="s">
        <v>86</v>
      </c>
      <c r="E565" s="3"/>
      <c r="F565" s="3"/>
      <c r="G565" s="109">
        <f>G566</f>
        <v>320</v>
      </c>
      <c r="H565" s="109">
        <f t="shared" si="99"/>
        <v>0</v>
      </c>
      <c r="I565" s="109">
        <f t="shared" si="99"/>
        <v>320</v>
      </c>
      <c r="K565" s="86"/>
    </row>
    <row r="566" spans="1:11" s="80" customFormat="1" ht="38.25" x14ac:dyDescent="0.2">
      <c r="A566" s="5" t="s">
        <v>16</v>
      </c>
      <c r="B566" s="3" t="s">
        <v>101</v>
      </c>
      <c r="C566" s="3" t="s">
        <v>71</v>
      </c>
      <c r="D566" s="3" t="s">
        <v>86</v>
      </c>
      <c r="E566" s="3" t="s">
        <v>44</v>
      </c>
      <c r="F566" s="3"/>
      <c r="G566" s="109">
        <f>G567</f>
        <v>320</v>
      </c>
      <c r="H566" s="109">
        <f>H567</f>
        <v>0</v>
      </c>
      <c r="I566" s="109">
        <f>I567</f>
        <v>320</v>
      </c>
      <c r="K566" s="86"/>
    </row>
    <row r="567" spans="1:11" s="80" customFormat="1" ht="51" x14ac:dyDescent="0.2">
      <c r="A567" s="7" t="s">
        <v>224</v>
      </c>
      <c r="B567" s="3" t="s">
        <v>101</v>
      </c>
      <c r="C567" s="3" t="s">
        <v>71</v>
      </c>
      <c r="D567" s="3" t="s">
        <v>86</v>
      </c>
      <c r="E567" s="6" t="s">
        <v>274</v>
      </c>
      <c r="F567" s="3"/>
      <c r="G567" s="109">
        <f t="shared" ref="G567:I568" si="100">G568</f>
        <v>320</v>
      </c>
      <c r="H567" s="109">
        <f t="shared" si="100"/>
        <v>0</v>
      </c>
      <c r="I567" s="109">
        <f t="shared" si="100"/>
        <v>320</v>
      </c>
      <c r="K567" s="86"/>
    </row>
    <row r="568" spans="1:11" s="80" customFormat="1" ht="38.25" x14ac:dyDescent="0.2">
      <c r="A568" s="7" t="s">
        <v>275</v>
      </c>
      <c r="B568" s="3" t="s">
        <v>101</v>
      </c>
      <c r="C568" s="3" t="s">
        <v>71</v>
      </c>
      <c r="D568" s="3" t="s">
        <v>86</v>
      </c>
      <c r="E568" s="6" t="s">
        <v>276</v>
      </c>
      <c r="F568" s="3"/>
      <c r="G568" s="109">
        <f t="shared" si="100"/>
        <v>320</v>
      </c>
      <c r="H568" s="109">
        <f t="shared" si="100"/>
        <v>0</v>
      </c>
      <c r="I568" s="109">
        <f t="shared" si="100"/>
        <v>320</v>
      </c>
      <c r="K568" s="86"/>
    </row>
    <row r="569" spans="1:11" s="80" customFormat="1" ht="38.25" x14ac:dyDescent="0.2">
      <c r="A569" s="4" t="s">
        <v>62</v>
      </c>
      <c r="B569" s="3" t="s">
        <v>101</v>
      </c>
      <c r="C569" s="3" t="s">
        <v>71</v>
      </c>
      <c r="D569" s="3" t="s">
        <v>86</v>
      </c>
      <c r="E569" s="6" t="s">
        <v>276</v>
      </c>
      <c r="F569" s="3" t="s">
        <v>63</v>
      </c>
      <c r="G569" s="109">
        <v>320</v>
      </c>
      <c r="H569" s="109"/>
      <c r="I569" s="109">
        <f>G569+H569</f>
        <v>320</v>
      </c>
      <c r="J569" s="80">
        <v>320</v>
      </c>
      <c r="K569" s="86">
        <f>J569-G569</f>
        <v>0</v>
      </c>
    </row>
    <row r="570" spans="1:11" s="80" customFormat="1" x14ac:dyDescent="0.2">
      <c r="A570" s="4" t="s">
        <v>277</v>
      </c>
      <c r="B570" s="3" t="s">
        <v>101</v>
      </c>
      <c r="C570" s="3" t="s">
        <v>88</v>
      </c>
      <c r="D570" s="3"/>
      <c r="E570" s="3"/>
      <c r="F570" s="3"/>
      <c r="G570" s="109">
        <f>G571+G577</f>
        <v>2340.23</v>
      </c>
      <c r="H570" s="109">
        <f>H571+H577</f>
        <v>18</v>
      </c>
      <c r="I570" s="109">
        <f>I571+I577</f>
        <v>2358.23</v>
      </c>
      <c r="K570" s="86"/>
    </row>
    <row r="571" spans="1:11" s="80" customFormat="1" x14ac:dyDescent="0.2">
      <c r="A571" s="15" t="s">
        <v>278</v>
      </c>
      <c r="B571" s="3" t="s">
        <v>101</v>
      </c>
      <c r="C571" s="3" t="s">
        <v>88</v>
      </c>
      <c r="D571" s="3" t="s">
        <v>15</v>
      </c>
      <c r="E571" s="3"/>
      <c r="F571" s="3"/>
      <c r="G571" s="109">
        <f>+G572</f>
        <v>607.5</v>
      </c>
      <c r="H571" s="109">
        <f>+H572</f>
        <v>18</v>
      </c>
      <c r="I571" s="109">
        <f>+I572</f>
        <v>625.5</v>
      </c>
      <c r="K571" s="86"/>
    </row>
    <row r="572" spans="1:11" s="80" customFormat="1" ht="38.25" x14ac:dyDescent="0.2">
      <c r="A572" s="5" t="s">
        <v>16</v>
      </c>
      <c r="B572" s="29" t="s">
        <v>101</v>
      </c>
      <c r="C572" s="29" t="s">
        <v>88</v>
      </c>
      <c r="D572" s="29" t="s">
        <v>15</v>
      </c>
      <c r="E572" s="29" t="s">
        <v>44</v>
      </c>
      <c r="F572" s="29"/>
      <c r="G572" s="109">
        <f t="shared" ref="G572:I573" si="101">G573</f>
        <v>607.5</v>
      </c>
      <c r="H572" s="109">
        <f t="shared" si="101"/>
        <v>18</v>
      </c>
      <c r="I572" s="109">
        <f t="shared" si="101"/>
        <v>625.5</v>
      </c>
      <c r="K572" s="86"/>
    </row>
    <row r="573" spans="1:11" s="80" customFormat="1" ht="36" customHeight="1" x14ac:dyDescent="0.2">
      <c r="A573" s="7" t="s">
        <v>238</v>
      </c>
      <c r="B573" s="29" t="s">
        <v>101</v>
      </c>
      <c r="C573" s="29" t="s">
        <v>88</v>
      </c>
      <c r="D573" s="29" t="s">
        <v>15</v>
      </c>
      <c r="E573" s="29" t="s">
        <v>148</v>
      </c>
      <c r="F573" s="29"/>
      <c r="G573" s="109">
        <f t="shared" si="101"/>
        <v>607.5</v>
      </c>
      <c r="H573" s="109">
        <f t="shared" si="101"/>
        <v>18</v>
      </c>
      <c r="I573" s="109">
        <f t="shared" si="101"/>
        <v>625.5</v>
      </c>
      <c r="K573" s="86"/>
    </row>
    <row r="574" spans="1:11" s="80" customFormat="1" ht="51" x14ac:dyDescent="0.2">
      <c r="A574" s="7" t="s">
        <v>279</v>
      </c>
      <c r="B574" s="29" t="s">
        <v>101</v>
      </c>
      <c r="C574" s="29" t="s">
        <v>88</v>
      </c>
      <c r="D574" s="29" t="s">
        <v>15</v>
      </c>
      <c r="E574" s="29" t="s">
        <v>280</v>
      </c>
      <c r="F574" s="29"/>
      <c r="G574" s="109">
        <f>G575+G576</f>
        <v>607.5</v>
      </c>
      <c r="H574" s="109">
        <f>H575+H576</f>
        <v>18</v>
      </c>
      <c r="I574" s="109">
        <f>I575+I576</f>
        <v>625.5</v>
      </c>
      <c r="K574" s="86"/>
    </row>
    <row r="575" spans="1:11" s="80" customFormat="1" ht="38.25" x14ac:dyDescent="0.2">
      <c r="A575" s="4" t="s">
        <v>56</v>
      </c>
      <c r="B575" s="29" t="s">
        <v>101</v>
      </c>
      <c r="C575" s="29" t="s">
        <v>88</v>
      </c>
      <c r="D575" s="29" t="s">
        <v>15</v>
      </c>
      <c r="E575" s="29" t="s">
        <v>280</v>
      </c>
      <c r="F575" s="29" t="s">
        <v>57</v>
      </c>
      <c r="G575" s="109">
        <v>100</v>
      </c>
      <c r="H575" s="109">
        <v>-12.5</v>
      </c>
      <c r="I575" s="109">
        <f>G575++H575</f>
        <v>87.5</v>
      </c>
      <c r="J575" s="80">
        <v>87.5</v>
      </c>
      <c r="K575" s="86">
        <f>J575-G575</f>
        <v>-12.5</v>
      </c>
    </row>
    <row r="576" spans="1:11" s="80" customFormat="1" ht="38.25" x14ac:dyDescent="0.2">
      <c r="A576" s="4" t="s">
        <v>62</v>
      </c>
      <c r="B576" s="3" t="s">
        <v>101</v>
      </c>
      <c r="C576" s="3" t="s">
        <v>88</v>
      </c>
      <c r="D576" s="3" t="s">
        <v>15</v>
      </c>
      <c r="E576" s="3" t="s">
        <v>280</v>
      </c>
      <c r="F576" s="3" t="s">
        <v>63</v>
      </c>
      <c r="G576" s="109">
        <v>507.5</v>
      </c>
      <c r="H576" s="109">
        <f>18+12.5</f>
        <v>30.5</v>
      </c>
      <c r="I576" s="109">
        <f>G576++H576</f>
        <v>538</v>
      </c>
      <c r="J576" s="80">
        <v>520</v>
      </c>
      <c r="K576" s="86">
        <f>J576-G576</f>
        <v>12.5</v>
      </c>
    </row>
    <row r="577" spans="1:11" s="80" customFormat="1" ht="27.75" customHeight="1" x14ac:dyDescent="0.2">
      <c r="A577" s="94" t="s">
        <v>411</v>
      </c>
      <c r="B577" s="3" t="s">
        <v>101</v>
      </c>
      <c r="C577" s="3" t="s">
        <v>88</v>
      </c>
      <c r="D577" s="3" t="s">
        <v>43</v>
      </c>
      <c r="E577" s="3"/>
      <c r="F577" s="3"/>
      <c r="G577" s="109">
        <f t="shared" ref="G577:I578" si="102">G578</f>
        <v>1732.73</v>
      </c>
      <c r="H577" s="109">
        <f t="shared" si="102"/>
        <v>0</v>
      </c>
      <c r="I577" s="109">
        <f t="shared" si="102"/>
        <v>1732.73</v>
      </c>
      <c r="K577" s="86"/>
    </row>
    <row r="578" spans="1:11" s="80" customFormat="1" ht="38.25" x14ac:dyDescent="0.2">
      <c r="A578" s="5" t="s">
        <v>16</v>
      </c>
      <c r="B578" s="3" t="s">
        <v>101</v>
      </c>
      <c r="C578" s="3" t="s">
        <v>88</v>
      </c>
      <c r="D578" s="3" t="s">
        <v>43</v>
      </c>
      <c r="E578" s="3" t="s">
        <v>44</v>
      </c>
      <c r="F578" s="3"/>
      <c r="G578" s="109">
        <f t="shared" si="102"/>
        <v>1732.73</v>
      </c>
      <c r="H578" s="109">
        <f t="shared" si="102"/>
        <v>0</v>
      </c>
      <c r="I578" s="109">
        <f t="shared" si="102"/>
        <v>1732.73</v>
      </c>
      <c r="K578" s="86"/>
    </row>
    <row r="579" spans="1:11" s="80" customFormat="1" ht="43.5" customHeight="1" x14ac:dyDescent="0.2">
      <c r="A579" s="7" t="s">
        <v>238</v>
      </c>
      <c r="B579" s="3" t="s">
        <v>101</v>
      </c>
      <c r="C579" s="3" t="s">
        <v>88</v>
      </c>
      <c r="D579" s="3" t="s">
        <v>43</v>
      </c>
      <c r="E579" s="3" t="s">
        <v>148</v>
      </c>
      <c r="F579" s="3"/>
      <c r="G579" s="109">
        <f>G580+G583+G586</f>
        <v>1732.73</v>
      </c>
      <c r="H579" s="109">
        <f>H580+H583+H586</f>
        <v>0</v>
      </c>
      <c r="I579" s="109">
        <f>I580+I583+I586</f>
        <v>1732.73</v>
      </c>
      <c r="K579" s="86"/>
    </row>
    <row r="580" spans="1:11" s="80" customFormat="1" ht="38.25" x14ac:dyDescent="0.2">
      <c r="A580" s="7" t="s">
        <v>263</v>
      </c>
      <c r="B580" s="3" t="s">
        <v>101</v>
      </c>
      <c r="C580" s="3" t="s">
        <v>88</v>
      </c>
      <c r="D580" s="3" t="s">
        <v>43</v>
      </c>
      <c r="E580" s="3" t="s">
        <v>264</v>
      </c>
      <c r="F580" s="3"/>
      <c r="G580" s="109">
        <f t="shared" ref="G580:I581" si="103">G581</f>
        <v>402.51</v>
      </c>
      <c r="H580" s="109">
        <f t="shared" si="103"/>
        <v>0</v>
      </c>
      <c r="I580" s="109">
        <f t="shared" si="103"/>
        <v>402.51</v>
      </c>
      <c r="K580" s="86"/>
    </row>
    <row r="581" spans="1:11" s="80" customFormat="1" ht="25.5" x14ac:dyDescent="0.2">
      <c r="A581" s="7" t="s">
        <v>415</v>
      </c>
      <c r="B581" s="3" t="s">
        <v>101</v>
      </c>
      <c r="C581" s="3" t="s">
        <v>88</v>
      </c>
      <c r="D581" s="3" t="s">
        <v>43</v>
      </c>
      <c r="E581" s="3" t="s">
        <v>412</v>
      </c>
      <c r="F581" s="3"/>
      <c r="G581" s="109">
        <f t="shared" si="103"/>
        <v>402.51</v>
      </c>
      <c r="H581" s="109">
        <f t="shared" si="103"/>
        <v>0</v>
      </c>
      <c r="I581" s="109">
        <f t="shared" si="103"/>
        <v>402.51</v>
      </c>
      <c r="K581" s="86"/>
    </row>
    <row r="582" spans="1:11" s="80" customFormat="1" ht="51" x14ac:dyDescent="0.2">
      <c r="A582" s="4" t="s">
        <v>390</v>
      </c>
      <c r="B582" s="3" t="s">
        <v>101</v>
      </c>
      <c r="C582" s="3" t="s">
        <v>88</v>
      </c>
      <c r="D582" s="3" t="s">
        <v>43</v>
      </c>
      <c r="E582" s="3" t="s">
        <v>412</v>
      </c>
      <c r="F582" s="3" t="s">
        <v>24</v>
      </c>
      <c r="G582" s="109">
        <v>402.51</v>
      </c>
      <c r="H582" s="109"/>
      <c r="I582" s="109">
        <f>G582+H582</f>
        <v>402.51</v>
      </c>
      <c r="K582" s="86">
        <f>J582-G582</f>
        <v>-402.51</v>
      </c>
    </row>
    <row r="583" spans="1:11" s="80" customFormat="1" ht="38.25" x14ac:dyDescent="0.2">
      <c r="A583" s="7" t="s">
        <v>266</v>
      </c>
      <c r="B583" s="3" t="s">
        <v>101</v>
      </c>
      <c r="C583" s="3" t="s">
        <v>88</v>
      </c>
      <c r="D583" s="3" t="s">
        <v>43</v>
      </c>
      <c r="E583" s="3" t="s">
        <v>267</v>
      </c>
      <c r="F583" s="3"/>
      <c r="G583" s="109">
        <f t="shared" ref="G583:I584" si="104">G584</f>
        <v>1211.18</v>
      </c>
      <c r="H583" s="109">
        <f t="shared" si="104"/>
        <v>0</v>
      </c>
      <c r="I583" s="109">
        <f t="shared" si="104"/>
        <v>1211.18</v>
      </c>
      <c r="K583" s="86"/>
    </row>
    <row r="584" spans="1:11" s="80" customFormat="1" ht="25.5" x14ac:dyDescent="0.2">
      <c r="A584" s="7" t="s">
        <v>414</v>
      </c>
      <c r="B584" s="3" t="s">
        <v>101</v>
      </c>
      <c r="C584" s="3" t="s">
        <v>88</v>
      </c>
      <c r="D584" s="3" t="s">
        <v>43</v>
      </c>
      <c r="E584" s="3" t="s">
        <v>413</v>
      </c>
      <c r="F584" s="3"/>
      <c r="G584" s="109">
        <f t="shared" si="104"/>
        <v>1211.18</v>
      </c>
      <c r="H584" s="109">
        <f t="shared" si="104"/>
        <v>0</v>
      </c>
      <c r="I584" s="109">
        <f t="shared" si="104"/>
        <v>1211.18</v>
      </c>
      <c r="K584" s="86"/>
    </row>
    <row r="585" spans="1:11" s="80" customFormat="1" ht="51" x14ac:dyDescent="0.2">
      <c r="A585" s="4" t="s">
        <v>390</v>
      </c>
      <c r="B585" s="3" t="s">
        <v>101</v>
      </c>
      <c r="C585" s="3" t="s">
        <v>88</v>
      </c>
      <c r="D585" s="3" t="s">
        <v>43</v>
      </c>
      <c r="E585" s="3" t="s">
        <v>413</v>
      </c>
      <c r="F585" s="3" t="s">
        <v>24</v>
      </c>
      <c r="G585" s="109">
        <v>1211.18</v>
      </c>
      <c r="H585" s="109"/>
      <c r="I585" s="109">
        <f>G585+H585</f>
        <v>1211.18</v>
      </c>
      <c r="J585" s="80">
        <v>1211.18</v>
      </c>
      <c r="K585" s="86">
        <f>J585-G585</f>
        <v>0</v>
      </c>
    </row>
    <row r="586" spans="1:11" s="80" customFormat="1" ht="63.75" x14ac:dyDescent="0.2">
      <c r="A586" s="4" t="s">
        <v>271</v>
      </c>
      <c r="B586" s="3" t="s">
        <v>101</v>
      </c>
      <c r="C586" s="3" t="s">
        <v>88</v>
      </c>
      <c r="D586" s="3" t="s">
        <v>43</v>
      </c>
      <c r="E586" s="20" t="s">
        <v>418</v>
      </c>
      <c r="F586" s="3"/>
      <c r="G586" s="109">
        <f t="shared" ref="G586:I587" si="105">G587</f>
        <v>119.04</v>
      </c>
      <c r="H586" s="109">
        <f t="shared" si="105"/>
        <v>0</v>
      </c>
      <c r="I586" s="109">
        <f t="shared" si="105"/>
        <v>119.04</v>
      </c>
      <c r="K586" s="86"/>
    </row>
    <row r="587" spans="1:11" s="80" customFormat="1" ht="25.5" x14ac:dyDescent="0.2">
      <c r="A587" s="7" t="s">
        <v>416</v>
      </c>
      <c r="B587" s="3" t="s">
        <v>101</v>
      </c>
      <c r="C587" s="3" t="s">
        <v>88</v>
      </c>
      <c r="D587" s="3" t="s">
        <v>43</v>
      </c>
      <c r="E587" s="3" t="s">
        <v>417</v>
      </c>
      <c r="F587" s="3"/>
      <c r="G587" s="109">
        <f t="shared" si="105"/>
        <v>119.04</v>
      </c>
      <c r="H587" s="109">
        <f t="shared" si="105"/>
        <v>0</v>
      </c>
      <c r="I587" s="109">
        <f t="shared" si="105"/>
        <v>119.04</v>
      </c>
      <c r="K587" s="86"/>
    </row>
    <row r="588" spans="1:11" s="80" customFormat="1" ht="38.25" x14ac:dyDescent="0.2">
      <c r="A588" s="4" t="s">
        <v>54</v>
      </c>
      <c r="B588" s="3" t="s">
        <v>101</v>
      </c>
      <c r="C588" s="3" t="s">
        <v>88</v>
      </c>
      <c r="D588" s="3" t="s">
        <v>43</v>
      </c>
      <c r="E588" s="3" t="s">
        <v>417</v>
      </c>
      <c r="F588" s="3" t="s">
        <v>55</v>
      </c>
      <c r="G588" s="109">
        <v>119.04</v>
      </c>
      <c r="H588" s="109"/>
      <c r="I588" s="109">
        <f>G588+H588</f>
        <v>119.04</v>
      </c>
      <c r="J588" s="80">
        <v>119.04</v>
      </c>
      <c r="K588" s="86">
        <f>J588-G588</f>
        <v>0</v>
      </c>
    </row>
    <row r="589" spans="1:11" s="80" customFormat="1" ht="13.5" thickBot="1" x14ac:dyDescent="0.25">
      <c r="A589" s="30" t="s">
        <v>282</v>
      </c>
      <c r="B589" s="31"/>
      <c r="C589" s="31"/>
      <c r="D589" s="31"/>
      <c r="E589" s="31"/>
      <c r="F589" s="31"/>
      <c r="G589" s="113">
        <f>G10+G100+G231+G499</f>
        <v>415138.95877000008</v>
      </c>
      <c r="H589" s="113">
        <f>H10+H100+H231+H499</f>
        <v>15425.0712</v>
      </c>
      <c r="I589" s="113">
        <f>I10+I100+I231+I499</f>
        <v>430564.02997000003</v>
      </c>
      <c r="J589" s="80">
        <f>SUM(J11:J588)</f>
        <v>420719.36766000005</v>
      </c>
      <c r="K589" s="86" t="e">
        <f>SUM(K16:K588)</f>
        <v>#REF!</v>
      </c>
    </row>
    <row r="590" spans="1:11" s="80" customFormat="1" x14ac:dyDescent="0.2">
      <c r="A590" s="56"/>
      <c r="B590" s="56"/>
      <c r="C590" s="56"/>
      <c r="D590" s="56"/>
      <c r="E590" s="56"/>
      <c r="F590" s="56"/>
      <c r="G590" s="80">
        <v>415138.95877000003</v>
      </c>
      <c r="I590" s="80">
        <v>430564.03</v>
      </c>
      <c r="J590" s="80">
        <v>418320.79</v>
      </c>
    </row>
    <row r="591" spans="1:11" s="80" customFormat="1" x14ac:dyDescent="0.2">
      <c r="A591" s="56"/>
      <c r="B591" s="81"/>
      <c r="C591" s="81"/>
      <c r="D591" s="81"/>
      <c r="E591" s="81"/>
      <c r="F591" s="81"/>
      <c r="G591" s="80">
        <f>G590-G589</f>
        <v>0</v>
      </c>
      <c r="I591" s="80">
        <f>I589-I590</f>
        <v>-2.9999995604157448E-5</v>
      </c>
      <c r="J591" s="80">
        <f>J590-J589</f>
        <v>-2398.5776600000681</v>
      </c>
    </row>
    <row r="592" spans="1:11" s="80" customFormat="1" ht="14.25" x14ac:dyDescent="0.2">
      <c r="A592" s="56"/>
      <c r="B592" s="82"/>
      <c r="C592" s="82"/>
      <c r="D592" s="82"/>
      <c r="E592" s="62" t="s">
        <v>283</v>
      </c>
      <c r="F592" s="63"/>
      <c r="G592" s="109">
        <f>G101+G232+G500+G141</f>
        <v>27716.901249999995</v>
      </c>
      <c r="H592" s="109">
        <f>H101+H232+H500+H141</f>
        <v>-91.88600000000001</v>
      </c>
      <c r="I592" s="109">
        <f>I101+I232+I500+I141</f>
        <v>27625.015249999997</v>
      </c>
    </row>
    <row r="593" spans="1:9" s="80" customFormat="1" ht="15" x14ac:dyDescent="0.25">
      <c r="A593" s="56"/>
      <c r="B593" s="82"/>
      <c r="C593" s="82"/>
      <c r="D593" s="82"/>
      <c r="E593" s="66" t="s">
        <v>15</v>
      </c>
      <c r="F593" s="67" t="s">
        <v>29</v>
      </c>
      <c r="G593" s="109">
        <f>G233</f>
        <v>1371.02</v>
      </c>
      <c r="H593" s="109">
        <f>H233</f>
        <v>0</v>
      </c>
      <c r="I593" s="109">
        <f>I233</f>
        <v>1371.02</v>
      </c>
    </row>
    <row r="594" spans="1:9" s="80" customFormat="1" ht="15" x14ac:dyDescent="0.25">
      <c r="A594" s="56"/>
      <c r="B594" s="83">
        <v>2015</v>
      </c>
      <c r="C594" s="83">
        <v>2016</v>
      </c>
      <c r="D594" s="83">
        <v>2017</v>
      </c>
      <c r="E594" s="66" t="s">
        <v>15</v>
      </c>
      <c r="F594" s="67" t="s">
        <v>112</v>
      </c>
      <c r="G594" s="109">
        <f>G237</f>
        <v>1656.98</v>
      </c>
      <c r="H594" s="109">
        <f>H237</f>
        <v>166.41385</v>
      </c>
      <c r="I594" s="109">
        <f>I237</f>
        <v>1823.3938499999999</v>
      </c>
    </row>
    <row r="595" spans="1:9" s="80" customFormat="1" ht="15" x14ac:dyDescent="0.25">
      <c r="A595" s="56" t="s">
        <v>284</v>
      </c>
      <c r="B595" s="84"/>
      <c r="C595" s="84"/>
      <c r="D595" s="84"/>
      <c r="E595" s="66" t="s">
        <v>15</v>
      </c>
      <c r="F595" s="67" t="s">
        <v>73</v>
      </c>
      <c r="G595" s="109">
        <f>G102+G245+G501+G142</f>
        <v>18761.371249999997</v>
      </c>
      <c r="H595" s="109">
        <f>H102+H245+H501+H142</f>
        <v>-407.81385</v>
      </c>
      <c r="I595" s="109">
        <f>I102+I245+I501+I142</f>
        <v>18353.557399999998</v>
      </c>
    </row>
    <row r="596" spans="1:9" s="80" customFormat="1" ht="15" x14ac:dyDescent="0.25">
      <c r="A596" s="56" t="s">
        <v>285</v>
      </c>
      <c r="B596" s="84"/>
      <c r="C596" s="84"/>
      <c r="D596" s="84"/>
      <c r="E596" s="66" t="s">
        <v>15</v>
      </c>
      <c r="F596" s="67" t="s">
        <v>43</v>
      </c>
      <c r="G596" s="109"/>
      <c r="H596" s="109"/>
      <c r="I596" s="109"/>
    </row>
    <row r="597" spans="1:9" s="80" customFormat="1" ht="15" x14ac:dyDescent="0.25">
      <c r="A597" s="56" t="s">
        <v>286</v>
      </c>
      <c r="B597" s="84"/>
      <c r="C597" s="84"/>
      <c r="D597" s="84"/>
      <c r="E597" s="66" t="s">
        <v>15</v>
      </c>
      <c r="F597" s="67" t="s">
        <v>86</v>
      </c>
      <c r="G597" s="109">
        <f>G107+G268</f>
        <v>4623.33</v>
      </c>
      <c r="H597" s="109">
        <f>H107+H268</f>
        <v>0</v>
      </c>
      <c r="I597" s="109">
        <f>I107+I268</f>
        <v>4623.33</v>
      </c>
    </row>
    <row r="598" spans="1:9" s="80" customFormat="1" ht="15" x14ac:dyDescent="0.25">
      <c r="A598" s="56" t="s">
        <v>287</v>
      </c>
      <c r="B598" s="84"/>
      <c r="C598" s="84"/>
      <c r="D598" s="84"/>
      <c r="E598" s="66" t="s">
        <v>15</v>
      </c>
      <c r="F598" s="67" t="s">
        <v>13</v>
      </c>
      <c r="G598" s="109">
        <f>G275</f>
        <v>0</v>
      </c>
      <c r="H598" s="109">
        <f t="shared" ref="H598:I598" si="106">H275</f>
        <v>183</v>
      </c>
      <c r="I598" s="109">
        <f t="shared" si="106"/>
        <v>183</v>
      </c>
    </row>
    <row r="599" spans="1:9" s="80" customFormat="1" ht="15" x14ac:dyDescent="0.25">
      <c r="A599" s="56" t="s">
        <v>288</v>
      </c>
      <c r="B599" s="84"/>
      <c r="C599" s="82"/>
      <c r="D599" s="82"/>
      <c r="E599" s="66" t="s">
        <v>15</v>
      </c>
      <c r="F599" s="67" t="s">
        <v>88</v>
      </c>
      <c r="G599" s="109">
        <f>G123</f>
        <v>207.5</v>
      </c>
      <c r="H599" s="109">
        <f>H123</f>
        <v>-18.38600000000001</v>
      </c>
      <c r="I599" s="109">
        <f>I123</f>
        <v>189.11399999999998</v>
      </c>
    </row>
    <row r="600" spans="1:9" s="80" customFormat="1" ht="15" x14ac:dyDescent="0.25">
      <c r="A600" s="56"/>
      <c r="B600" s="82"/>
      <c r="C600" s="82"/>
      <c r="D600" s="82"/>
      <c r="E600" s="66" t="s">
        <v>15</v>
      </c>
      <c r="F600" s="67" t="s">
        <v>95</v>
      </c>
      <c r="G600" s="109">
        <f>G279</f>
        <v>1096.6999999999998</v>
      </c>
      <c r="H600" s="109">
        <f>H279</f>
        <v>-15.1</v>
      </c>
      <c r="I600" s="109">
        <f>I279</f>
        <v>1081.5999999999999</v>
      </c>
    </row>
    <row r="601" spans="1:9" s="80" customFormat="1" ht="12.75" customHeight="1" x14ac:dyDescent="0.2">
      <c r="A601" s="56"/>
      <c r="B601" s="82"/>
      <c r="C601" s="82"/>
      <c r="D601" s="82"/>
      <c r="E601" s="59" t="s">
        <v>289</v>
      </c>
      <c r="F601" s="60"/>
      <c r="G601" s="109">
        <f t="shared" ref="G601:I602" si="107">G146</f>
        <v>493.4</v>
      </c>
      <c r="H601" s="109">
        <f t="shared" si="107"/>
        <v>-28.2</v>
      </c>
      <c r="I601" s="109">
        <f t="shared" si="107"/>
        <v>465.2</v>
      </c>
    </row>
    <row r="602" spans="1:9" s="80" customFormat="1" ht="15" x14ac:dyDescent="0.25">
      <c r="A602" s="56"/>
      <c r="B602" s="82"/>
      <c r="C602" s="82"/>
      <c r="D602" s="82"/>
      <c r="E602" s="66" t="s">
        <v>29</v>
      </c>
      <c r="F602" s="67" t="s">
        <v>112</v>
      </c>
      <c r="G602" s="109">
        <f t="shared" si="107"/>
        <v>493.4</v>
      </c>
      <c r="H602" s="109">
        <f t="shared" si="107"/>
        <v>-28.2</v>
      </c>
      <c r="I602" s="109">
        <f t="shared" si="107"/>
        <v>465.2</v>
      </c>
    </row>
    <row r="603" spans="1:9" s="80" customFormat="1" ht="12.75" customHeight="1" x14ac:dyDescent="0.2">
      <c r="A603" s="56"/>
      <c r="B603" s="82"/>
      <c r="C603" s="82"/>
      <c r="D603" s="82"/>
      <c r="E603" s="59" t="s">
        <v>290</v>
      </c>
      <c r="F603" s="61"/>
      <c r="G603" s="109">
        <f>G300+G152</f>
        <v>963.8418999999999</v>
      </c>
      <c r="H603" s="109">
        <f>H300+H152</f>
        <v>236.53899999999996</v>
      </c>
      <c r="I603" s="109">
        <f>I300+I152</f>
        <v>1200.3809000000001</v>
      </c>
    </row>
    <row r="604" spans="1:9" s="80" customFormat="1" ht="15" x14ac:dyDescent="0.25">
      <c r="A604" s="56"/>
      <c r="B604" s="82"/>
      <c r="C604" s="82"/>
      <c r="D604" s="82"/>
      <c r="E604" s="66" t="s">
        <v>112</v>
      </c>
      <c r="F604" s="67" t="s">
        <v>29</v>
      </c>
      <c r="G604" s="109"/>
      <c r="H604" s="109"/>
      <c r="I604" s="109"/>
    </row>
    <row r="605" spans="1:9" s="80" customFormat="1" ht="15" x14ac:dyDescent="0.25">
      <c r="A605" s="56"/>
      <c r="B605" s="82"/>
      <c r="C605" s="82"/>
      <c r="D605" s="82"/>
      <c r="E605" s="66" t="s">
        <v>112</v>
      </c>
      <c r="F605" s="67" t="s">
        <v>51</v>
      </c>
      <c r="G605" s="109">
        <f>G301+G153</f>
        <v>759.54189999999994</v>
      </c>
      <c r="H605" s="109">
        <f>H301+H153</f>
        <v>170.53899999999996</v>
      </c>
      <c r="I605" s="109">
        <f>I301+I153</f>
        <v>930.08090000000004</v>
      </c>
    </row>
    <row r="606" spans="1:9" ht="15" x14ac:dyDescent="0.25">
      <c r="B606" s="82"/>
      <c r="C606" s="82"/>
      <c r="D606" s="82"/>
      <c r="E606" s="66" t="s">
        <v>112</v>
      </c>
      <c r="F606" s="67" t="s">
        <v>118</v>
      </c>
      <c r="G606" s="109">
        <f>G316</f>
        <v>204.3</v>
      </c>
      <c r="H606" s="109">
        <f>H316</f>
        <v>66</v>
      </c>
      <c r="I606" s="109">
        <f>I316</f>
        <v>270.3</v>
      </c>
    </row>
    <row r="607" spans="1:9" ht="12.75" customHeight="1" x14ac:dyDescent="0.2">
      <c r="B607" s="82"/>
      <c r="C607" s="82"/>
      <c r="D607" s="82"/>
      <c r="E607" s="59" t="s">
        <v>291</v>
      </c>
      <c r="F607" s="60"/>
      <c r="G607" s="109">
        <f>G328+G158</f>
        <v>9976.1518600000018</v>
      </c>
      <c r="H607" s="109">
        <f>H328+H158</f>
        <v>160.73600000000005</v>
      </c>
      <c r="I607" s="109">
        <f>I328+I158</f>
        <v>10136.887860000001</v>
      </c>
    </row>
    <row r="608" spans="1:9" ht="15" x14ac:dyDescent="0.25">
      <c r="B608" s="82"/>
      <c r="C608" s="82"/>
      <c r="D608" s="82"/>
      <c r="E608" s="66" t="s">
        <v>73</v>
      </c>
      <c r="F608" s="67" t="s">
        <v>15</v>
      </c>
      <c r="G608" s="109"/>
      <c r="H608" s="109"/>
      <c r="I608" s="109"/>
    </row>
    <row r="609" spans="2:9" ht="15" x14ac:dyDescent="0.25">
      <c r="B609" s="82"/>
      <c r="C609" s="82"/>
      <c r="D609" s="82"/>
      <c r="E609" s="66" t="s">
        <v>73</v>
      </c>
      <c r="F609" s="67" t="s">
        <v>43</v>
      </c>
      <c r="G609" s="109">
        <f>G329</f>
        <v>1065.8000000000002</v>
      </c>
      <c r="H609" s="109">
        <f>H329</f>
        <v>-180</v>
      </c>
      <c r="I609" s="109">
        <f>I329</f>
        <v>885.8</v>
      </c>
    </row>
    <row r="610" spans="2:9" ht="15" x14ac:dyDescent="0.25">
      <c r="B610" s="82"/>
      <c r="C610" s="82"/>
      <c r="D610" s="82"/>
      <c r="E610" s="66" t="s">
        <v>73</v>
      </c>
      <c r="F610" s="67" t="s">
        <v>51</v>
      </c>
      <c r="G610" s="109">
        <f>G343+G159</f>
        <v>3230.0571099999997</v>
      </c>
      <c r="H610" s="109">
        <f>H343+H159</f>
        <v>0</v>
      </c>
      <c r="I610" s="109">
        <f>I343+I159</f>
        <v>3230.0571099999997</v>
      </c>
    </row>
    <row r="611" spans="2:9" ht="15" x14ac:dyDescent="0.25">
      <c r="B611" s="82"/>
      <c r="C611" s="82"/>
      <c r="D611" s="82"/>
      <c r="E611" s="66" t="s">
        <v>73</v>
      </c>
      <c r="F611" s="67" t="s">
        <v>99</v>
      </c>
      <c r="G611" s="109">
        <f>G348+G168</f>
        <v>5680.29475</v>
      </c>
      <c r="H611" s="109">
        <f>H348+H168</f>
        <v>340.73600000000005</v>
      </c>
      <c r="I611" s="109">
        <f>I348+I168</f>
        <v>6021.0307499999999</v>
      </c>
    </row>
    <row r="612" spans="2:9" ht="12.75" customHeight="1" x14ac:dyDescent="0.2">
      <c r="B612" s="82"/>
      <c r="C612" s="82"/>
      <c r="D612" s="82"/>
      <c r="E612" s="59" t="s">
        <v>292</v>
      </c>
      <c r="F612" s="60"/>
      <c r="G612" s="109">
        <f>G370+G172</f>
        <v>7789.8204299999998</v>
      </c>
      <c r="H612" s="109">
        <f>H370+H172</f>
        <v>3913.6610000000001</v>
      </c>
      <c r="I612" s="109">
        <f>I370+I172</f>
        <v>11703.48143</v>
      </c>
    </row>
    <row r="613" spans="2:9" ht="15" x14ac:dyDescent="0.25">
      <c r="B613" s="82"/>
      <c r="C613" s="82"/>
      <c r="D613" s="82"/>
      <c r="E613" s="66" t="s">
        <v>43</v>
      </c>
      <c r="F613" s="67" t="s">
        <v>15</v>
      </c>
      <c r="G613" s="109">
        <f>G371</f>
        <v>0</v>
      </c>
      <c r="H613" s="109">
        <f>H371</f>
        <v>0</v>
      </c>
      <c r="I613" s="109">
        <f>I371</f>
        <v>0</v>
      </c>
    </row>
    <row r="614" spans="2:9" ht="15" x14ac:dyDescent="0.25">
      <c r="B614" s="82"/>
      <c r="C614" s="82"/>
      <c r="D614" s="82"/>
      <c r="E614" s="66" t="s">
        <v>43</v>
      </c>
      <c r="F614" s="67" t="s">
        <v>29</v>
      </c>
      <c r="G614" s="109">
        <f>G372+G173</f>
        <v>4727.63454</v>
      </c>
      <c r="H614" s="109">
        <f>H372+H173</f>
        <v>4039.8</v>
      </c>
      <c r="I614" s="109">
        <f>I372+I173</f>
        <v>8767.4345400000002</v>
      </c>
    </row>
    <row r="615" spans="2:9" ht="15" x14ac:dyDescent="0.25">
      <c r="B615" s="82"/>
      <c r="C615" s="82"/>
      <c r="D615" s="82"/>
      <c r="E615" s="66" t="s">
        <v>43</v>
      </c>
      <c r="F615" s="67" t="s">
        <v>112</v>
      </c>
      <c r="G615" s="109">
        <f>G398+G181</f>
        <v>3062.1858900000002</v>
      </c>
      <c r="H615" s="109">
        <f>H398+H181</f>
        <v>-126.13900000000001</v>
      </c>
      <c r="I615" s="109">
        <f>I398+I181</f>
        <v>2936.0468900000001</v>
      </c>
    </row>
    <row r="616" spans="2:9" ht="14.25" x14ac:dyDescent="0.2">
      <c r="B616" s="82"/>
      <c r="C616" s="82"/>
      <c r="D616" s="82"/>
      <c r="E616" s="62" t="s">
        <v>293</v>
      </c>
      <c r="F616" s="64"/>
      <c r="G616" s="109">
        <f t="shared" ref="G616:I617" si="108">G405</f>
        <v>340</v>
      </c>
      <c r="H616" s="109">
        <f t="shared" si="108"/>
        <v>-340</v>
      </c>
      <c r="I616" s="109">
        <f t="shared" si="108"/>
        <v>0</v>
      </c>
    </row>
    <row r="617" spans="2:9" ht="15" x14ac:dyDescent="0.25">
      <c r="B617" s="82"/>
      <c r="C617" s="82"/>
      <c r="D617" s="82"/>
      <c r="E617" s="66" t="s">
        <v>86</v>
      </c>
      <c r="F617" s="67" t="s">
        <v>43</v>
      </c>
      <c r="G617" s="109">
        <f t="shared" si="108"/>
        <v>340</v>
      </c>
      <c r="H617" s="109">
        <f t="shared" si="108"/>
        <v>-340</v>
      </c>
      <c r="I617" s="109">
        <f t="shared" si="108"/>
        <v>0</v>
      </c>
    </row>
    <row r="618" spans="2:9" ht="12.75" customHeight="1" x14ac:dyDescent="0.2">
      <c r="B618" s="82"/>
      <c r="C618" s="82"/>
      <c r="D618" s="82"/>
      <c r="E618" s="59" t="s">
        <v>294</v>
      </c>
      <c r="F618" s="60"/>
      <c r="G618" s="109">
        <f>G11+G411+G505</f>
        <v>294593.16306000005</v>
      </c>
      <c r="H618" s="109">
        <f>H11+H411+H505</f>
        <v>618.89800000000037</v>
      </c>
      <c r="I618" s="109">
        <f>I11+I411+I505</f>
        <v>295212.06106000004</v>
      </c>
    </row>
    <row r="619" spans="2:9" ht="15" x14ac:dyDescent="0.25">
      <c r="B619" s="82"/>
      <c r="C619" s="82"/>
      <c r="D619" s="82"/>
      <c r="E619" s="66" t="s">
        <v>13</v>
      </c>
      <c r="F619" s="67" t="s">
        <v>15</v>
      </c>
      <c r="G619" s="109">
        <f>G12+G412</f>
        <v>21783.406760000002</v>
      </c>
      <c r="H619" s="109">
        <f>H12+H412</f>
        <v>-7015.3049999999994</v>
      </c>
      <c r="I619" s="109">
        <f>I12+I412</f>
        <v>14768.101760000001</v>
      </c>
    </row>
    <row r="620" spans="2:9" ht="15" x14ac:dyDescent="0.25">
      <c r="B620" s="82"/>
      <c r="C620" s="82"/>
      <c r="D620" s="82"/>
      <c r="E620" s="66" t="s">
        <v>13</v>
      </c>
      <c r="F620" s="67" t="s">
        <v>29</v>
      </c>
      <c r="G620" s="109">
        <f>G27+G417+G506</f>
        <v>261651.94850000003</v>
      </c>
      <c r="H620" s="143">
        <f>H27+H417+H506</f>
        <v>7439.3190000000004</v>
      </c>
      <c r="I620" s="109">
        <f>I27+I417+I506</f>
        <v>269091.26750000002</v>
      </c>
    </row>
    <row r="621" spans="2:9" ht="15" x14ac:dyDescent="0.25">
      <c r="B621" s="82"/>
      <c r="C621" s="82"/>
      <c r="D621" s="82"/>
      <c r="E621" s="66" t="s">
        <v>13</v>
      </c>
      <c r="F621" s="67" t="s">
        <v>43</v>
      </c>
      <c r="G621" s="109">
        <f>G61</f>
        <v>635.49099999999999</v>
      </c>
      <c r="H621" s="109">
        <f>H61</f>
        <v>0</v>
      </c>
      <c r="I621" s="109">
        <f>I61</f>
        <v>635.49099999999999</v>
      </c>
    </row>
    <row r="622" spans="2:9" ht="15" x14ac:dyDescent="0.25">
      <c r="B622" s="82"/>
      <c r="C622" s="82"/>
      <c r="D622" s="82"/>
      <c r="E622" s="66" t="s">
        <v>13</v>
      </c>
      <c r="F622" s="67" t="s">
        <v>13</v>
      </c>
      <c r="G622" s="109">
        <f>G67+G515</f>
        <v>1912.0718000000002</v>
      </c>
      <c r="H622" s="109">
        <f>H67+H515</f>
        <v>0</v>
      </c>
      <c r="I622" s="109">
        <f>I67+I515</f>
        <v>1912.0718000000002</v>
      </c>
    </row>
    <row r="623" spans="2:9" ht="15" x14ac:dyDescent="0.25">
      <c r="B623" s="82"/>
      <c r="C623" s="82"/>
      <c r="D623" s="82"/>
      <c r="E623" s="66" t="s">
        <v>13</v>
      </c>
      <c r="F623" s="67" t="s">
        <v>51</v>
      </c>
      <c r="G623" s="109">
        <f>G75</f>
        <v>8610.2450000000008</v>
      </c>
      <c r="H623" s="109">
        <f>H75</f>
        <v>194.88400000000001</v>
      </c>
      <c r="I623" s="109">
        <f>I75</f>
        <v>8805.1290000000008</v>
      </c>
    </row>
    <row r="624" spans="2:9" ht="12.75" customHeight="1" x14ac:dyDescent="0.2">
      <c r="B624" s="82"/>
      <c r="C624" s="82"/>
      <c r="D624" s="82"/>
      <c r="E624" s="59" t="s">
        <v>295</v>
      </c>
      <c r="F624" s="60"/>
      <c r="G624" s="109">
        <f t="shared" ref="G624:I625" si="109">G522+G193</f>
        <v>25375.389769999998</v>
      </c>
      <c r="H624" s="109">
        <f t="shared" si="109"/>
        <v>221.73999999999995</v>
      </c>
      <c r="I624" s="109">
        <f t="shared" si="109"/>
        <v>25597.129769999996</v>
      </c>
    </row>
    <row r="625" spans="2:9" ht="15" x14ac:dyDescent="0.25">
      <c r="B625" s="82"/>
      <c r="C625" s="82"/>
      <c r="D625" s="82"/>
      <c r="E625" s="66" t="s">
        <v>261</v>
      </c>
      <c r="F625" s="67" t="s">
        <v>15</v>
      </c>
      <c r="G625" s="109">
        <f t="shared" si="109"/>
        <v>23412.439769999997</v>
      </c>
      <c r="H625" s="109">
        <f t="shared" si="109"/>
        <v>196.73999999999995</v>
      </c>
      <c r="I625" s="109">
        <f t="shared" si="109"/>
        <v>23609.179769999995</v>
      </c>
    </row>
    <row r="626" spans="2:9" ht="15" x14ac:dyDescent="0.25">
      <c r="B626" s="82"/>
      <c r="C626" s="82"/>
      <c r="D626" s="82"/>
      <c r="E626" s="66" t="s">
        <v>261</v>
      </c>
      <c r="F626" s="67" t="s">
        <v>73</v>
      </c>
      <c r="G626" s="109">
        <f>G546</f>
        <v>1962.9499999999998</v>
      </c>
      <c r="H626" s="109">
        <f>H546</f>
        <v>25</v>
      </c>
      <c r="I626" s="109">
        <f>I546</f>
        <v>1987.9499999999998</v>
      </c>
    </row>
    <row r="627" spans="2:9" ht="12.75" customHeight="1" x14ac:dyDescent="0.2">
      <c r="B627" s="82"/>
      <c r="C627" s="82"/>
      <c r="D627" s="82"/>
      <c r="E627" s="59" t="s">
        <v>296</v>
      </c>
      <c r="F627" s="60"/>
      <c r="G627" s="109">
        <f>G434</f>
        <v>525</v>
      </c>
      <c r="H627" s="109">
        <f>H434</f>
        <v>6482.4</v>
      </c>
      <c r="I627" s="109">
        <f>I434</f>
        <v>7007.4</v>
      </c>
    </row>
    <row r="628" spans="2:9" ht="15" x14ac:dyDescent="0.25">
      <c r="B628" s="82"/>
      <c r="C628" s="82"/>
      <c r="D628" s="82"/>
      <c r="E628" s="66" t="s">
        <v>51</v>
      </c>
      <c r="F628" s="67" t="s">
        <v>15</v>
      </c>
      <c r="G628" s="109">
        <f>G435</f>
        <v>0</v>
      </c>
      <c r="H628" s="109">
        <f t="shared" ref="H628:I628" si="110">H435</f>
        <v>6482.4</v>
      </c>
      <c r="I628" s="109">
        <f t="shared" si="110"/>
        <v>6482.4</v>
      </c>
    </row>
    <row r="629" spans="2:9" ht="15" x14ac:dyDescent="0.25">
      <c r="B629" s="82"/>
      <c r="C629" s="82"/>
      <c r="D629" s="82"/>
      <c r="E629" s="66" t="s">
        <v>51</v>
      </c>
      <c r="F629" s="67" t="s">
        <v>29</v>
      </c>
      <c r="G629" s="109"/>
      <c r="H629" s="109"/>
      <c r="I629" s="109"/>
    </row>
    <row r="630" spans="2:9" ht="15" x14ac:dyDescent="0.25">
      <c r="B630" s="82"/>
      <c r="C630" s="82"/>
      <c r="D630" s="82"/>
      <c r="E630" s="66" t="s">
        <v>51</v>
      </c>
      <c r="F630" s="67" t="s">
        <v>73</v>
      </c>
      <c r="G630" s="109"/>
      <c r="H630" s="109"/>
      <c r="I630" s="109"/>
    </row>
    <row r="631" spans="2:9" ht="15" x14ac:dyDescent="0.25">
      <c r="B631" s="82"/>
      <c r="C631" s="82"/>
      <c r="D631" s="82"/>
      <c r="E631" s="66" t="s">
        <v>51</v>
      </c>
      <c r="F631" s="67" t="s">
        <v>51</v>
      </c>
      <c r="G631" s="109">
        <f>G441</f>
        <v>525</v>
      </c>
      <c r="H631" s="109">
        <f>H441</f>
        <v>0</v>
      </c>
      <c r="I631" s="109">
        <f>I441</f>
        <v>525</v>
      </c>
    </row>
    <row r="632" spans="2:9" ht="12.75" customHeight="1" x14ac:dyDescent="0.2">
      <c r="B632" s="82"/>
      <c r="C632" s="82"/>
      <c r="D632" s="82"/>
      <c r="E632" s="59" t="s">
        <v>297</v>
      </c>
      <c r="F632" s="60"/>
      <c r="G632" s="109">
        <f>G94+G450+G564</f>
        <v>14616.920499999998</v>
      </c>
      <c r="H632" s="109">
        <f>H94+H450+H564</f>
        <v>2338.7521999999999</v>
      </c>
      <c r="I632" s="109">
        <f>I94+I450+I564</f>
        <v>16955.672699999999</v>
      </c>
    </row>
    <row r="633" spans="2:9" ht="15" x14ac:dyDescent="0.25">
      <c r="B633" s="82"/>
      <c r="C633" s="82"/>
      <c r="D633" s="82"/>
      <c r="E633" s="66" t="s">
        <v>71</v>
      </c>
      <c r="F633" s="67" t="s">
        <v>15</v>
      </c>
      <c r="G633" s="109">
        <f>G451</f>
        <v>196.69</v>
      </c>
      <c r="H633" s="109">
        <f>H451</f>
        <v>-93.5</v>
      </c>
      <c r="I633" s="109">
        <f>I451</f>
        <v>103.19</v>
      </c>
    </row>
    <row r="634" spans="2:9" ht="15" x14ac:dyDescent="0.25">
      <c r="B634" s="82"/>
      <c r="C634" s="82"/>
      <c r="D634" s="82"/>
      <c r="E634" s="66" t="s">
        <v>71</v>
      </c>
      <c r="F634" s="67" t="s">
        <v>29</v>
      </c>
      <c r="G634" s="109"/>
      <c r="H634" s="109"/>
      <c r="I634" s="109"/>
    </row>
    <row r="635" spans="2:9" ht="15" x14ac:dyDescent="0.25">
      <c r="B635" s="82"/>
      <c r="C635" s="82"/>
      <c r="D635" s="82"/>
      <c r="E635" s="66" t="s">
        <v>71</v>
      </c>
      <c r="F635" s="67" t="s">
        <v>112</v>
      </c>
      <c r="G635" s="109">
        <f>G455</f>
        <v>2915.7</v>
      </c>
      <c r="H635" s="109">
        <f>H455</f>
        <v>2432.2521999999999</v>
      </c>
      <c r="I635" s="109">
        <f>I455</f>
        <v>5347.9521999999997</v>
      </c>
    </row>
    <row r="636" spans="2:9" ht="15" x14ac:dyDescent="0.25">
      <c r="B636" s="82"/>
      <c r="C636" s="82"/>
      <c r="D636" s="82"/>
      <c r="E636" s="66" t="s">
        <v>71</v>
      </c>
      <c r="F636" s="67" t="s">
        <v>73</v>
      </c>
      <c r="G636" s="109">
        <f>G95+G482</f>
        <v>10831.530499999999</v>
      </c>
      <c r="H636" s="109">
        <f>H95+H482</f>
        <v>0</v>
      </c>
      <c r="I636" s="109">
        <f>I95+I482</f>
        <v>10831.530499999999</v>
      </c>
    </row>
    <row r="637" spans="2:9" ht="15" x14ac:dyDescent="0.25">
      <c r="B637" s="82"/>
      <c r="C637" s="82"/>
      <c r="D637" s="82"/>
      <c r="E637" s="66" t="s">
        <v>71</v>
      </c>
      <c r="F637" s="67" t="s">
        <v>86</v>
      </c>
      <c r="G637" s="109">
        <f>G565+G486</f>
        <v>673</v>
      </c>
      <c r="H637" s="109">
        <f>H565+H486</f>
        <v>0</v>
      </c>
      <c r="I637" s="109">
        <f>I565+I486</f>
        <v>673</v>
      </c>
    </row>
    <row r="638" spans="2:9" ht="12.75" customHeight="1" x14ac:dyDescent="0.2">
      <c r="B638" s="82"/>
      <c r="C638" s="82"/>
      <c r="D638" s="82"/>
      <c r="E638" s="59" t="s">
        <v>298</v>
      </c>
      <c r="F638" s="60"/>
      <c r="G638" s="109">
        <f>G570</f>
        <v>2340.23</v>
      </c>
      <c r="H638" s="109">
        <f t="shared" ref="G638:I639" si="111">H570</f>
        <v>18</v>
      </c>
      <c r="I638" s="109">
        <f t="shared" si="111"/>
        <v>2358.23</v>
      </c>
    </row>
    <row r="639" spans="2:9" ht="15" x14ac:dyDescent="0.25">
      <c r="B639" s="82"/>
      <c r="C639" s="82"/>
      <c r="D639" s="82"/>
      <c r="E639" s="66" t="s">
        <v>88</v>
      </c>
      <c r="F639" s="67" t="s">
        <v>15</v>
      </c>
      <c r="G639" s="109">
        <f t="shared" si="111"/>
        <v>607.5</v>
      </c>
      <c r="H639" s="109">
        <f t="shared" si="111"/>
        <v>18</v>
      </c>
      <c r="I639" s="109">
        <f t="shared" si="111"/>
        <v>625.5</v>
      </c>
    </row>
    <row r="640" spans="2:9" ht="15" x14ac:dyDescent="0.25">
      <c r="B640" s="82"/>
      <c r="C640" s="82"/>
      <c r="D640" s="82"/>
      <c r="E640" s="95" t="s">
        <v>88</v>
      </c>
      <c r="F640" s="66" t="s">
        <v>43</v>
      </c>
      <c r="G640" s="109">
        <f>G577</f>
        <v>1732.73</v>
      </c>
      <c r="H640" s="109">
        <f>H577</f>
        <v>0</v>
      </c>
      <c r="I640" s="109">
        <f>I577</f>
        <v>1732.73</v>
      </c>
    </row>
    <row r="641" spans="2:9" ht="12.75" customHeight="1" x14ac:dyDescent="0.2">
      <c r="B641" s="82"/>
      <c r="C641" s="82"/>
      <c r="D641" s="82"/>
      <c r="E641" s="59" t="s">
        <v>299</v>
      </c>
      <c r="F641" s="60"/>
      <c r="G641" s="109">
        <f t="shared" ref="G641:I642" si="112">G492</f>
        <v>1519.04</v>
      </c>
      <c r="H641" s="109">
        <f t="shared" si="112"/>
        <v>0</v>
      </c>
      <c r="I641" s="109">
        <f t="shared" si="112"/>
        <v>1519.04</v>
      </c>
    </row>
    <row r="642" spans="2:9" ht="15" x14ac:dyDescent="0.25">
      <c r="B642" s="82"/>
      <c r="C642" s="82"/>
      <c r="D642" s="82"/>
      <c r="E642" s="66" t="s">
        <v>99</v>
      </c>
      <c r="F642" s="67" t="s">
        <v>29</v>
      </c>
      <c r="G642" s="109">
        <f t="shared" si="112"/>
        <v>1519.04</v>
      </c>
      <c r="H642" s="109">
        <f t="shared" si="112"/>
        <v>0</v>
      </c>
      <c r="I642" s="109">
        <f t="shared" si="112"/>
        <v>1519.04</v>
      </c>
    </row>
    <row r="643" spans="2:9" ht="12.75" customHeight="1" x14ac:dyDescent="0.2">
      <c r="B643" s="82"/>
      <c r="C643" s="82"/>
      <c r="D643" s="82"/>
      <c r="E643" s="59" t="s">
        <v>300</v>
      </c>
      <c r="F643" s="60"/>
      <c r="G643" s="109">
        <f t="shared" ref="G643:I644" si="113">G134</f>
        <v>227</v>
      </c>
      <c r="H643" s="109">
        <f t="shared" si="113"/>
        <v>0</v>
      </c>
      <c r="I643" s="109">
        <f t="shared" si="113"/>
        <v>227</v>
      </c>
    </row>
    <row r="644" spans="2:9" ht="15" x14ac:dyDescent="0.25">
      <c r="B644" s="82"/>
      <c r="C644" s="82"/>
      <c r="D644" s="82"/>
      <c r="E644" s="66" t="s">
        <v>95</v>
      </c>
      <c r="F644" s="67" t="s">
        <v>15</v>
      </c>
      <c r="G644" s="109">
        <f t="shared" si="113"/>
        <v>227</v>
      </c>
      <c r="H644" s="109">
        <f t="shared" si="113"/>
        <v>0</v>
      </c>
      <c r="I644" s="109">
        <f t="shared" si="113"/>
        <v>227</v>
      </c>
    </row>
    <row r="645" spans="2:9" ht="12.75" customHeight="1" x14ac:dyDescent="0.2">
      <c r="B645" s="82"/>
      <c r="C645" s="82"/>
      <c r="D645" s="82"/>
      <c r="E645" s="59" t="s">
        <v>301</v>
      </c>
      <c r="F645" s="60"/>
      <c r="G645" s="109">
        <f t="shared" ref="G645:I646" si="114">G210</f>
        <v>28662.1</v>
      </c>
      <c r="H645" s="109">
        <f t="shared" si="114"/>
        <v>1894.431</v>
      </c>
      <c r="I645" s="109">
        <f t="shared" si="114"/>
        <v>30556.530999999999</v>
      </c>
    </row>
    <row r="646" spans="2:9" ht="15" x14ac:dyDescent="0.25">
      <c r="B646" s="82"/>
      <c r="C646" s="82"/>
      <c r="D646" s="82"/>
      <c r="E646" s="66" t="s">
        <v>118</v>
      </c>
      <c r="F646" s="67" t="s">
        <v>15</v>
      </c>
      <c r="G646" s="109">
        <f t="shared" si="114"/>
        <v>25487</v>
      </c>
      <c r="H646" s="109">
        <f t="shared" si="114"/>
        <v>0</v>
      </c>
      <c r="I646" s="109">
        <f t="shared" si="114"/>
        <v>25487</v>
      </c>
    </row>
    <row r="647" spans="2:9" ht="15" x14ac:dyDescent="0.25">
      <c r="B647" s="82"/>
      <c r="C647" s="82"/>
      <c r="D647" s="82"/>
      <c r="E647" s="66" t="s">
        <v>118</v>
      </c>
      <c r="F647" s="67" t="s">
        <v>112</v>
      </c>
      <c r="G647" s="109">
        <f>G219</f>
        <v>3175.1</v>
      </c>
      <c r="H647" s="109">
        <f>H219</f>
        <v>1894.431</v>
      </c>
      <c r="I647" s="109">
        <f>I219</f>
        <v>5069.5309999999999</v>
      </c>
    </row>
    <row r="648" spans="2:9" ht="14.25" x14ac:dyDescent="0.2">
      <c r="B648" s="82"/>
      <c r="C648" s="82"/>
      <c r="D648" s="82"/>
      <c r="E648" s="51" t="s">
        <v>281</v>
      </c>
      <c r="F648" s="52" t="s">
        <v>281</v>
      </c>
      <c r="G648" s="109"/>
      <c r="H648" s="109"/>
      <c r="I648" s="109"/>
    </row>
    <row r="649" spans="2:9" ht="14.25" x14ac:dyDescent="0.2">
      <c r="B649" s="82"/>
      <c r="C649" s="82"/>
      <c r="D649" s="82"/>
      <c r="E649" s="51"/>
      <c r="F649" s="52"/>
      <c r="G649" s="109">
        <f>G592+G601+G603+G607+G612+G616+G618+G624+G627+G632+G638+G641+G643+G645+G648</f>
        <v>415138.95877000003</v>
      </c>
      <c r="H649" s="109">
        <f>H592+H601+H603+H607+H612+H616+H618+H624+H627+H632+H638+H641+H643+H645+H648</f>
        <v>15425.071199999998</v>
      </c>
      <c r="I649" s="109">
        <f>I592+I601+I603+I607+I612+I616+I618+I624+I627+I632+I638+I641+I643+I645+I648</f>
        <v>430564.02997000003</v>
      </c>
    </row>
    <row r="650" spans="2:9" x14ac:dyDescent="0.2">
      <c r="G650" s="80">
        <f>G589-G649</f>
        <v>0</v>
      </c>
      <c r="H650" s="80">
        <f>H589-H649</f>
        <v>0</v>
      </c>
      <c r="I650" s="80">
        <f>I589-I649</f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2015-10-23T05:34:52Z</cp:lastPrinted>
  <dcterms:created xsi:type="dcterms:W3CDTF">2014-11-15T09:17:35Z</dcterms:created>
  <dcterms:modified xsi:type="dcterms:W3CDTF">2015-10-23T06:16:17Z</dcterms:modified>
</cp:coreProperties>
</file>