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765" windowWidth="15195" windowHeight="7440" activeTab="1"/>
  </bookViews>
  <sheets>
    <sheet name="Прил 8 (2014)" sheetId="4" r:id="rId1"/>
    <sheet name="прил 10 2014 " sheetId="2" r:id="rId2"/>
  </sheets>
  <definedNames>
    <definedName name="_xlnm.Print_Titles" localSheetId="1">'прил 10 2014 '!$8:$8</definedName>
    <definedName name="_xlnm.Print_Titles" localSheetId="0">'Прил 8 (2014)'!$8:$8</definedName>
    <definedName name="_xlnm.Print_Area" localSheetId="1">'прил 10 2014 '!$A$1:$J$515</definedName>
    <definedName name="_xlnm.Print_Area" localSheetId="0">'Прил 8 (2014)'!$A$2:$F$65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H346" i="2" l="1"/>
  <c r="J348" i="2"/>
  <c r="I348" i="2"/>
  <c r="I346" i="2" s="1"/>
  <c r="I508" i="2" l="1"/>
  <c r="I221" i="2"/>
  <c r="I199" i="2"/>
  <c r="I198" i="2" s="1"/>
  <c r="I197" i="2" s="1"/>
  <c r="I522" i="2" s="1"/>
  <c r="H197" i="2"/>
  <c r="H522" i="2" s="1"/>
  <c r="H198" i="2"/>
  <c r="J199" i="2" l="1"/>
  <c r="J198" i="2" s="1"/>
  <c r="J197" i="2" s="1"/>
  <c r="J522" i="2" s="1"/>
  <c r="I68" i="2"/>
  <c r="I105" i="2"/>
  <c r="I259" i="2" l="1"/>
  <c r="I265" i="2"/>
  <c r="I131" i="2"/>
  <c r="I69" i="2"/>
  <c r="I325" i="2"/>
  <c r="H325" i="2"/>
  <c r="I385" i="2"/>
  <c r="I260" i="2"/>
  <c r="I501" i="2"/>
  <c r="I194" i="2"/>
  <c r="I378" i="2"/>
  <c r="I445" i="2" l="1"/>
  <c r="I86" i="2" l="1"/>
  <c r="J327" i="2" l="1"/>
  <c r="I442" i="2"/>
  <c r="J442" i="2" s="1"/>
  <c r="J441" i="2" s="1"/>
  <c r="H441" i="2"/>
  <c r="I258" i="2"/>
  <c r="I441" i="2" l="1"/>
  <c r="H481" i="2"/>
  <c r="I481" i="2"/>
  <c r="I157" i="2"/>
  <c r="H157" i="2"/>
  <c r="J158" i="2"/>
  <c r="J157" i="2" s="1"/>
  <c r="I490" i="2" l="1"/>
  <c r="I491" i="2"/>
  <c r="I160" i="2"/>
  <c r="I178" i="2"/>
  <c r="I163" i="2"/>
  <c r="I125" i="2"/>
  <c r="I123" i="2"/>
  <c r="I124" i="2"/>
  <c r="I426" i="2"/>
  <c r="I428" i="2"/>
  <c r="I363" i="2"/>
  <c r="I289" i="2"/>
  <c r="J289" i="2" s="1"/>
  <c r="H288" i="2"/>
  <c r="H287" i="2" s="1"/>
  <c r="I288" i="2" l="1"/>
  <c r="I287" i="2" s="1"/>
  <c r="J288" i="2"/>
  <c r="J64" i="2"/>
  <c r="I79" i="2"/>
  <c r="I67" i="2"/>
  <c r="I95" i="2"/>
  <c r="I71" i="2"/>
  <c r="I35" i="2"/>
  <c r="I31" i="2"/>
  <c r="J287" i="2" l="1"/>
  <c r="J67" i="2"/>
  <c r="I483" i="2"/>
  <c r="J484" i="2"/>
  <c r="H483" i="2"/>
  <c r="J482" i="2"/>
  <c r="H485" i="2"/>
  <c r="I485" i="2"/>
  <c r="J486" i="2"/>
  <c r="J462" i="2"/>
  <c r="I460" i="2"/>
  <c r="H460" i="2"/>
  <c r="I427" i="2"/>
  <c r="J428" i="2"/>
  <c r="H427" i="2"/>
  <c r="I425" i="2"/>
  <c r="I424" i="2" s="1"/>
  <c r="I423" i="2" s="1"/>
  <c r="J426" i="2"/>
  <c r="H425" i="2"/>
  <c r="H424" i="2" s="1"/>
  <c r="H423" i="2" s="1"/>
  <c r="I370" i="2"/>
  <c r="J371" i="2"/>
  <c r="H370" i="2"/>
  <c r="J366" i="2"/>
  <c r="I365" i="2"/>
  <c r="I364" i="2" s="1"/>
  <c r="H365" i="2"/>
  <c r="H364" i="2" s="1"/>
  <c r="J361" i="2"/>
  <c r="I360" i="2"/>
  <c r="J360" i="2"/>
  <c r="H360" i="2"/>
  <c r="J323" i="2"/>
  <c r="I322" i="2"/>
  <c r="J322" i="2"/>
  <c r="H322" i="2"/>
  <c r="J313" i="2"/>
  <c r="J315" i="2"/>
  <c r="I312" i="2"/>
  <c r="I314" i="2"/>
  <c r="H312" i="2"/>
  <c r="H311" i="2" s="1"/>
  <c r="H310" i="2" s="1"/>
  <c r="H314" i="2"/>
  <c r="J269" i="2"/>
  <c r="I268" i="2"/>
  <c r="J268" i="2"/>
  <c r="H268" i="2"/>
  <c r="J267" i="2"/>
  <c r="I266" i="2"/>
  <c r="J266" i="2"/>
  <c r="H266" i="2"/>
  <c r="J178" i="2"/>
  <c r="I177" i="2"/>
  <c r="I176" i="2" s="1"/>
  <c r="I175" i="2" s="1"/>
  <c r="H177" i="2"/>
  <c r="H176" i="2" s="1"/>
  <c r="H175" i="2" s="1"/>
  <c r="J163" i="2"/>
  <c r="I162" i="2"/>
  <c r="I161" i="2" s="1"/>
  <c r="H162" i="2"/>
  <c r="H161" i="2" s="1"/>
  <c r="I63" i="2"/>
  <c r="I62" i="2" s="1"/>
  <c r="J63" i="2"/>
  <c r="H63" i="2"/>
  <c r="H62" i="2" s="1"/>
  <c r="H369" i="2" l="1"/>
  <c r="H368" i="2" s="1"/>
  <c r="H367" i="2" s="1"/>
  <c r="J481" i="2"/>
  <c r="I311" i="2"/>
  <c r="I310" i="2" s="1"/>
  <c r="I369" i="2"/>
  <c r="I368" i="2" s="1"/>
  <c r="I367" i="2" s="1"/>
  <c r="H478" i="2"/>
  <c r="J62" i="2"/>
  <c r="J314" i="2"/>
  <c r="J485" i="2"/>
  <c r="J483" i="2"/>
  <c r="J162" i="2"/>
  <c r="J177" i="2"/>
  <c r="J312" i="2"/>
  <c r="J365" i="2"/>
  <c r="J370" i="2"/>
  <c r="J369" i="2" s="1"/>
  <c r="J368" i="2" s="1"/>
  <c r="J425" i="2"/>
  <c r="J427" i="2"/>
  <c r="I478" i="2"/>
  <c r="J478" i="2" l="1"/>
  <c r="J424" i="2"/>
  <c r="J423" i="2" s="1"/>
  <c r="J311" i="2"/>
  <c r="J310" i="2" s="1"/>
  <c r="J364" i="2"/>
  <c r="J176" i="2"/>
  <c r="J161" i="2"/>
  <c r="J175" i="2" l="1"/>
  <c r="J367" i="2"/>
  <c r="J518" i="2" l="1"/>
  <c r="I168" i="2" l="1"/>
  <c r="I167" i="2" s="1"/>
  <c r="I166" i="2" s="1"/>
  <c r="H168" i="2"/>
  <c r="H167" i="2" s="1"/>
  <c r="H166" i="2" s="1"/>
  <c r="J169" i="2"/>
  <c r="I170" i="2"/>
  <c r="J171" i="2"/>
  <c r="H170" i="2"/>
  <c r="I173" i="2"/>
  <c r="I172" i="2" s="1"/>
  <c r="H173" i="2"/>
  <c r="H172" i="2" s="1"/>
  <c r="J174" i="2"/>
  <c r="I318" i="2"/>
  <c r="H318" i="2"/>
  <c r="J319" i="2"/>
  <c r="I397" i="2"/>
  <c r="I396" i="2" s="1"/>
  <c r="I395" i="2" s="1"/>
  <c r="H397" i="2"/>
  <c r="H396" i="2" s="1"/>
  <c r="H395" i="2" s="1"/>
  <c r="J398" i="2"/>
  <c r="I393" i="2"/>
  <c r="I392" i="2" s="1"/>
  <c r="I391" i="2" s="1"/>
  <c r="H393" i="2"/>
  <c r="H392" i="2" s="1"/>
  <c r="H391" i="2" s="1"/>
  <c r="J394" i="2"/>
  <c r="J347" i="2"/>
  <c r="J346" i="2" s="1"/>
  <c r="I349" i="2"/>
  <c r="H349" i="2"/>
  <c r="J350" i="2"/>
  <c r="J218" i="2"/>
  <c r="I281" i="2"/>
  <c r="H281" i="2"/>
  <c r="J283" i="2"/>
  <c r="H214" i="2"/>
  <c r="J390" i="2"/>
  <c r="I389" i="2"/>
  <c r="I388" i="2" s="1"/>
  <c r="I387" i="2" s="1"/>
  <c r="I386" i="2" s="1"/>
  <c r="J389" i="2"/>
  <c r="H389" i="2"/>
  <c r="H388" i="2" s="1"/>
  <c r="H387" i="2" s="1"/>
  <c r="H386" i="2" s="1"/>
  <c r="I352" i="2"/>
  <c r="H352" i="2"/>
  <c r="J353" i="2"/>
  <c r="I455" i="2"/>
  <c r="I454" i="2" s="1"/>
  <c r="H455" i="2"/>
  <c r="H454" i="2" s="1"/>
  <c r="J456" i="2"/>
  <c r="I47" i="2"/>
  <c r="H47" i="2"/>
  <c r="J48" i="2"/>
  <c r="I38" i="2"/>
  <c r="I37" i="2" s="1"/>
  <c r="H38" i="2"/>
  <c r="H37" i="2" s="1"/>
  <c r="J39" i="2"/>
  <c r="J58" i="2"/>
  <c r="I57" i="2"/>
  <c r="H57" i="2"/>
  <c r="J57" i="2" l="1"/>
  <c r="J47" i="2"/>
  <c r="J38" i="2"/>
  <c r="J388" i="2"/>
  <c r="J349" i="2"/>
  <c r="J393" i="2"/>
  <c r="J318" i="2"/>
  <c r="J455" i="2"/>
  <c r="J397" i="2"/>
  <c r="J173" i="2"/>
  <c r="J170" i="2"/>
  <c r="J168" i="2"/>
  <c r="I165" i="2"/>
  <c r="I164" i="2" s="1"/>
  <c r="H165" i="2"/>
  <c r="H164" i="2" s="1"/>
  <c r="I214" i="2"/>
  <c r="J91" i="2"/>
  <c r="I90" i="2"/>
  <c r="H90" i="2"/>
  <c r="J167" i="2" l="1"/>
  <c r="J172" i="2"/>
  <c r="J396" i="2"/>
  <c r="J454" i="2"/>
  <c r="J392" i="2"/>
  <c r="J387" i="2"/>
  <c r="J37" i="2"/>
  <c r="I296" i="2"/>
  <c r="H296" i="2"/>
  <c r="J298" i="2"/>
  <c r="J299" i="2"/>
  <c r="J297" i="2"/>
  <c r="I452" i="2"/>
  <c r="I451" i="2" s="1"/>
  <c r="H452" i="2"/>
  <c r="H451" i="2" s="1"/>
  <c r="J453" i="2"/>
  <c r="J452" i="2" l="1"/>
  <c r="J386" i="2"/>
  <c r="J391" i="2"/>
  <c r="J395" i="2"/>
  <c r="J166" i="2"/>
  <c r="J296" i="2"/>
  <c r="J491" i="2"/>
  <c r="H489" i="2"/>
  <c r="I489" i="2"/>
  <c r="I181" i="2"/>
  <c r="I180" i="2" s="1"/>
  <c r="H181" i="2"/>
  <c r="H180" i="2" s="1"/>
  <c r="J182" i="2"/>
  <c r="I159" i="2"/>
  <c r="H159" i="2"/>
  <c r="H156" i="2" s="1"/>
  <c r="I55" i="2"/>
  <c r="H55" i="2"/>
  <c r="J56" i="2"/>
  <c r="I53" i="2"/>
  <c r="H53" i="2"/>
  <c r="J54" i="2"/>
  <c r="I45" i="2"/>
  <c r="H45" i="2"/>
  <c r="J46" i="2"/>
  <c r="H30" i="2"/>
  <c r="J31" i="2"/>
  <c r="I156" i="2" l="1"/>
  <c r="J30" i="2"/>
  <c r="J45" i="2"/>
  <c r="J55" i="2"/>
  <c r="J53" i="2"/>
  <c r="J181" i="2"/>
  <c r="J165" i="2"/>
  <c r="J451" i="2"/>
  <c r="H155" i="2"/>
  <c r="H539" i="2"/>
  <c r="D27" i="4" s="1"/>
  <c r="I179" i="2"/>
  <c r="H179" i="2"/>
  <c r="I30" i="2"/>
  <c r="J160" i="2"/>
  <c r="D15" i="4"/>
  <c r="E15" i="4"/>
  <c r="F15" i="4"/>
  <c r="I204" i="2"/>
  <c r="H204" i="2"/>
  <c r="I222" i="2"/>
  <c r="H222" i="2"/>
  <c r="I233" i="2"/>
  <c r="H233" i="2"/>
  <c r="I301" i="2"/>
  <c r="H301" i="2"/>
  <c r="I155" i="2" l="1"/>
  <c r="I539" i="2"/>
  <c r="E27" i="4" s="1"/>
  <c r="J164" i="2"/>
  <c r="J159" i="2"/>
  <c r="J156" i="2" s="1"/>
  <c r="J180" i="2"/>
  <c r="J227" i="2"/>
  <c r="J228" i="2"/>
  <c r="D13" i="4"/>
  <c r="E13" i="4"/>
  <c r="F13" i="4"/>
  <c r="H70" i="2"/>
  <c r="H66" i="2" s="1"/>
  <c r="J179" i="2" l="1"/>
  <c r="I70" i="2"/>
  <c r="I66" i="2" s="1"/>
  <c r="J71" i="2"/>
  <c r="J70" i="2" l="1"/>
  <c r="J155" i="2"/>
  <c r="J539" i="2"/>
  <c r="F27" i="4" s="1"/>
  <c r="E573" i="2"/>
  <c r="G562" i="2"/>
  <c r="G560" i="2"/>
  <c r="G559" i="2"/>
  <c r="G557" i="2"/>
  <c r="G555" i="2"/>
  <c r="G554" i="2"/>
  <c r="G553" i="2"/>
  <c r="G546" i="2"/>
  <c r="G544" i="2"/>
  <c r="G542" i="2"/>
  <c r="G529" i="2"/>
  <c r="G528" i="2"/>
  <c r="G527" i="2"/>
  <c r="G525" i="2"/>
  <c r="J514" i="2"/>
  <c r="J513" i="2"/>
  <c r="I512" i="2"/>
  <c r="H512" i="2"/>
  <c r="I511" i="2"/>
  <c r="I510" i="2" s="1"/>
  <c r="I564" i="2" s="1"/>
  <c r="G510" i="2"/>
  <c r="J508" i="2"/>
  <c r="I507" i="2"/>
  <c r="H507" i="2"/>
  <c r="H506" i="2" s="1"/>
  <c r="H505" i="2" s="1"/>
  <c r="H562" i="2" s="1"/>
  <c r="I506" i="2"/>
  <c r="I505" i="2" s="1"/>
  <c r="I562" i="2" s="1"/>
  <c r="J503" i="2"/>
  <c r="J502" i="2"/>
  <c r="J501" i="2"/>
  <c r="J500" i="2"/>
  <c r="J499" i="2"/>
  <c r="J498" i="2"/>
  <c r="J497" i="2"/>
  <c r="I496" i="2"/>
  <c r="I495" i="2" s="1"/>
  <c r="I494" i="2" s="1"/>
  <c r="I553" i="2" s="1"/>
  <c r="H496" i="2"/>
  <c r="H495" i="2" s="1"/>
  <c r="H494" i="2" s="1"/>
  <c r="H553" i="2" s="1"/>
  <c r="G496" i="2"/>
  <c r="G495" i="2" s="1"/>
  <c r="G494" i="2" s="1"/>
  <c r="J493" i="2"/>
  <c r="I492" i="2"/>
  <c r="H492" i="2"/>
  <c r="J490" i="2"/>
  <c r="J475" i="2"/>
  <c r="J474" i="2"/>
  <c r="J473" i="2"/>
  <c r="I472" i="2"/>
  <c r="I471" i="2" s="1"/>
  <c r="I470" i="2" s="1"/>
  <c r="H472" i="2"/>
  <c r="H471" i="2" s="1"/>
  <c r="H470" i="2" s="1"/>
  <c r="G470" i="2"/>
  <c r="G469" i="2"/>
  <c r="J468" i="2"/>
  <c r="I467" i="2"/>
  <c r="I466" i="2" s="1"/>
  <c r="I465" i="2" s="1"/>
  <c r="I464" i="2" s="1"/>
  <c r="H467" i="2"/>
  <c r="H466" i="2" s="1"/>
  <c r="G467" i="2"/>
  <c r="G466" i="2" s="1"/>
  <c r="G465" i="2" s="1"/>
  <c r="G464" i="2" s="1"/>
  <c r="G458" i="2"/>
  <c r="J461" i="2"/>
  <c r="I459" i="2"/>
  <c r="I458" i="2" s="1"/>
  <c r="H459" i="2"/>
  <c r="H458" i="2" s="1"/>
  <c r="J450" i="2"/>
  <c r="I449" i="2"/>
  <c r="H449" i="2"/>
  <c r="H448" i="2" s="1"/>
  <c r="I448" i="2"/>
  <c r="J447" i="2"/>
  <c r="I446" i="2"/>
  <c r="H446" i="2"/>
  <c r="J445" i="2"/>
  <c r="I444" i="2"/>
  <c r="I443" i="2" s="1"/>
  <c r="H444" i="2"/>
  <c r="H443" i="2" s="1"/>
  <c r="H438" i="2" s="1"/>
  <c r="J440" i="2"/>
  <c r="I439" i="2"/>
  <c r="H439" i="2"/>
  <c r="J437" i="2"/>
  <c r="I436" i="2"/>
  <c r="I435" i="2" s="1"/>
  <c r="H436" i="2"/>
  <c r="H435" i="2" s="1"/>
  <c r="J434" i="2"/>
  <c r="I433" i="2"/>
  <c r="H433" i="2"/>
  <c r="J432" i="2"/>
  <c r="I431" i="2"/>
  <c r="H431" i="2"/>
  <c r="J421" i="2"/>
  <c r="I420" i="2"/>
  <c r="H420" i="2"/>
  <c r="H419" i="2" s="1"/>
  <c r="H559" i="2" s="1"/>
  <c r="D50" i="4" s="1"/>
  <c r="I419" i="2"/>
  <c r="J417" i="2"/>
  <c r="J416" i="2"/>
  <c r="I415" i="2"/>
  <c r="H415" i="2"/>
  <c r="J414" i="2"/>
  <c r="I413" i="2"/>
  <c r="H413" i="2"/>
  <c r="J412" i="2"/>
  <c r="I411" i="2"/>
  <c r="H411" i="2"/>
  <c r="J410" i="2"/>
  <c r="I409" i="2"/>
  <c r="H409" i="2"/>
  <c r="J408" i="2"/>
  <c r="I407" i="2"/>
  <c r="H407" i="2"/>
  <c r="J406" i="2"/>
  <c r="I405" i="2"/>
  <c r="H405" i="2"/>
  <c r="J404" i="2"/>
  <c r="J403" i="2"/>
  <c r="I402" i="2"/>
  <c r="H402" i="2"/>
  <c r="J385" i="2"/>
  <c r="I384" i="2"/>
  <c r="I383" i="2" s="1"/>
  <c r="H384" i="2"/>
  <c r="H383" i="2" s="1"/>
  <c r="J382" i="2"/>
  <c r="I381" i="2"/>
  <c r="I380" i="2" s="1"/>
  <c r="H381" i="2"/>
  <c r="H380" i="2" s="1"/>
  <c r="J379" i="2"/>
  <c r="J378" i="2"/>
  <c r="I377" i="2"/>
  <c r="H377" i="2"/>
  <c r="J376" i="2"/>
  <c r="J375" i="2"/>
  <c r="I374" i="2"/>
  <c r="H374" i="2"/>
  <c r="H373" i="2" s="1"/>
  <c r="J363" i="2"/>
  <c r="I362" i="2"/>
  <c r="H362" i="2"/>
  <c r="J359" i="2"/>
  <c r="I358" i="2"/>
  <c r="H358" i="2"/>
  <c r="J354" i="2"/>
  <c r="H351" i="2"/>
  <c r="H345" i="2" s="1"/>
  <c r="I351" i="2"/>
  <c r="I345" i="2" s="1"/>
  <c r="G344" i="2"/>
  <c r="J343" i="2"/>
  <c r="I342" i="2"/>
  <c r="I341" i="2" s="1"/>
  <c r="I340" i="2" s="1"/>
  <c r="H342" i="2"/>
  <c r="H341" i="2" s="1"/>
  <c r="H340" i="2" s="1"/>
  <c r="J339" i="2"/>
  <c r="J338" i="2"/>
  <c r="I337" i="2"/>
  <c r="H337" i="2"/>
  <c r="J336" i="2"/>
  <c r="I335" i="2"/>
  <c r="I334" i="2" s="1"/>
  <c r="H335" i="2"/>
  <c r="H334" i="2" s="1"/>
  <c r="J333" i="2"/>
  <c r="I332" i="2"/>
  <c r="H332" i="2"/>
  <c r="H331" i="2" s="1"/>
  <c r="I331" i="2"/>
  <c r="J330" i="2"/>
  <c r="J329" i="2"/>
  <c r="I328" i="2"/>
  <c r="H328" i="2"/>
  <c r="J326" i="2"/>
  <c r="J325" i="2" s="1"/>
  <c r="J321" i="2"/>
  <c r="I320" i="2"/>
  <c r="I317" i="2" s="1"/>
  <c r="H320" i="2"/>
  <c r="H317" i="2" s="1"/>
  <c r="G309" i="2"/>
  <c r="G543" i="2" s="1"/>
  <c r="J308" i="2"/>
  <c r="I307" i="2"/>
  <c r="I306" i="2" s="1"/>
  <c r="I305" i="2" s="1"/>
  <c r="I304" i="2" s="1"/>
  <c r="I542" i="2" s="1"/>
  <c r="E30" i="4" s="1"/>
  <c r="H307" i="2"/>
  <c r="H306" i="2" s="1"/>
  <c r="H305" i="2" s="1"/>
  <c r="H304" i="2" s="1"/>
  <c r="H542" i="2" s="1"/>
  <c r="D30" i="4" s="1"/>
  <c r="G303" i="2"/>
  <c r="G541" i="2" s="1"/>
  <c r="G290" i="2"/>
  <c r="J302" i="2"/>
  <c r="I300" i="2"/>
  <c r="H300" i="2"/>
  <c r="J295" i="2"/>
  <c r="I294" i="2"/>
  <c r="H294" i="2"/>
  <c r="J293" i="2"/>
  <c r="I292" i="2"/>
  <c r="H292" i="2"/>
  <c r="J286" i="2"/>
  <c r="I285" i="2"/>
  <c r="I284" i="2" s="1"/>
  <c r="H285" i="2"/>
  <c r="G285" i="2"/>
  <c r="G279" i="2" s="1"/>
  <c r="G538" i="2" s="1"/>
  <c r="H284" i="2"/>
  <c r="J282" i="2"/>
  <c r="I280" i="2"/>
  <c r="H280" i="2"/>
  <c r="J277" i="2"/>
  <c r="I276" i="2"/>
  <c r="H276" i="2"/>
  <c r="J275" i="2"/>
  <c r="I274" i="2"/>
  <c r="H274" i="2"/>
  <c r="J273" i="2"/>
  <c r="I272" i="2"/>
  <c r="H272" i="2"/>
  <c r="J265" i="2"/>
  <c r="J264" i="2"/>
  <c r="I263" i="2"/>
  <c r="H263" i="2"/>
  <c r="H262" i="2" s="1"/>
  <c r="G263" i="2"/>
  <c r="G262" i="2" s="1"/>
  <c r="G535" i="2" s="1"/>
  <c r="H535" i="2"/>
  <c r="D22" i="4" s="1"/>
  <c r="J260" i="2"/>
  <c r="J259" i="2"/>
  <c r="J258" i="2"/>
  <c r="J257" i="2"/>
  <c r="J256" i="2"/>
  <c r="J255" i="2"/>
  <c r="J254" i="2"/>
  <c r="J253" i="2"/>
  <c r="I252" i="2"/>
  <c r="H252" i="2"/>
  <c r="J251" i="2"/>
  <c r="J250" i="2"/>
  <c r="I249" i="2"/>
  <c r="H249" i="2"/>
  <c r="J247" i="2"/>
  <c r="J246" i="2"/>
  <c r="I245" i="2"/>
  <c r="I244" i="2" s="1"/>
  <c r="H245" i="2"/>
  <c r="H244" i="2" s="1"/>
  <c r="G245" i="2"/>
  <c r="G244" i="2" s="1"/>
  <c r="J243" i="2"/>
  <c r="I242" i="2"/>
  <c r="H242" i="2"/>
  <c r="J241" i="2"/>
  <c r="J240" i="2"/>
  <c r="I239" i="2"/>
  <c r="I238" i="2" s="1"/>
  <c r="I237" i="2" s="1"/>
  <c r="H239" i="2"/>
  <c r="H238" i="2" s="1"/>
  <c r="H237" i="2" s="1"/>
  <c r="J236" i="2"/>
  <c r="J235" i="2"/>
  <c r="J234" i="2"/>
  <c r="H232" i="2"/>
  <c r="H231" i="2" s="1"/>
  <c r="I232" i="2"/>
  <c r="I231" i="2" s="1"/>
  <c r="J229" i="2"/>
  <c r="J226" i="2"/>
  <c r="I225" i="2"/>
  <c r="I224" i="2" s="1"/>
  <c r="H225" i="2"/>
  <c r="G225" i="2"/>
  <c r="G224" i="2" s="1"/>
  <c r="J223" i="2"/>
  <c r="G222" i="2"/>
  <c r="J221" i="2"/>
  <c r="I220" i="2"/>
  <c r="H220" i="2"/>
  <c r="G219" i="2"/>
  <c r="G207" i="2" s="1"/>
  <c r="J217" i="2"/>
  <c r="J216" i="2"/>
  <c r="J215" i="2"/>
  <c r="I213" i="2"/>
  <c r="I212" i="2" s="1"/>
  <c r="H213" i="2"/>
  <c r="H212" i="2" s="1"/>
  <c r="J211" i="2"/>
  <c r="I210" i="2"/>
  <c r="I209" i="2" s="1"/>
  <c r="I208" i="2" s="1"/>
  <c r="H210" i="2"/>
  <c r="H209" i="2" s="1"/>
  <c r="H208" i="2" s="1"/>
  <c r="J206" i="2"/>
  <c r="J205" i="2"/>
  <c r="G204" i="2"/>
  <c r="J203" i="2"/>
  <c r="I202" i="2"/>
  <c r="I201" i="2" s="1"/>
  <c r="H202" i="2"/>
  <c r="H201" i="2" s="1"/>
  <c r="E10" i="4"/>
  <c r="J194" i="2"/>
  <c r="I193" i="2"/>
  <c r="H193" i="2"/>
  <c r="H192" i="2" s="1"/>
  <c r="H572" i="2" s="1"/>
  <c r="D63" i="4" s="1"/>
  <c r="I192" i="2"/>
  <c r="J191" i="2"/>
  <c r="I190" i="2"/>
  <c r="I189" i="2" s="1"/>
  <c r="H190" i="2"/>
  <c r="H189" i="2" s="1"/>
  <c r="J188" i="2"/>
  <c r="I187" i="2"/>
  <c r="H187" i="2"/>
  <c r="H186" i="2" s="1"/>
  <c r="H185" i="2" s="1"/>
  <c r="I186" i="2"/>
  <c r="I185" i="2" s="1"/>
  <c r="J154" i="2"/>
  <c r="I153" i="2"/>
  <c r="I152" i="2" s="1"/>
  <c r="I151" i="2" s="1"/>
  <c r="I150" i="2" s="1"/>
  <c r="H153" i="2"/>
  <c r="H152" i="2" s="1"/>
  <c r="H151" i="2" s="1"/>
  <c r="H150" i="2" s="1"/>
  <c r="G150" i="2"/>
  <c r="G149" i="2" s="1"/>
  <c r="J147" i="2"/>
  <c r="I146" i="2"/>
  <c r="I145" i="2" s="1"/>
  <c r="H146" i="2"/>
  <c r="H145" i="2" s="1"/>
  <c r="G145" i="2"/>
  <c r="G143" i="2"/>
  <c r="G138" i="2"/>
  <c r="G137" i="2" s="1"/>
  <c r="J142" i="2"/>
  <c r="J141" i="2"/>
  <c r="I140" i="2"/>
  <c r="I139" i="2" s="1"/>
  <c r="I138" i="2" s="1"/>
  <c r="H140" i="2"/>
  <c r="H139" i="2" s="1"/>
  <c r="H138" i="2" s="1"/>
  <c r="G531" i="2"/>
  <c r="J136" i="2"/>
  <c r="I135" i="2"/>
  <c r="I134" i="2" s="1"/>
  <c r="I133" i="2" s="1"/>
  <c r="I132" i="2" s="1"/>
  <c r="H135" i="2"/>
  <c r="H134" i="2" s="1"/>
  <c r="H133" i="2" s="1"/>
  <c r="H132" i="2" s="1"/>
  <c r="J131" i="2"/>
  <c r="I130" i="2"/>
  <c r="I129" i="2" s="1"/>
  <c r="I128" i="2" s="1"/>
  <c r="I528" i="2" s="1"/>
  <c r="E16" i="4" s="1"/>
  <c r="H130" i="2"/>
  <c r="H129" i="2" s="1"/>
  <c r="J127" i="2"/>
  <c r="J126" i="2"/>
  <c r="J125" i="2"/>
  <c r="J124" i="2"/>
  <c r="J123" i="2"/>
  <c r="J122" i="2"/>
  <c r="I121" i="2"/>
  <c r="I120" i="2" s="1"/>
  <c r="H121" i="2"/>
  <c r="H120" i="2" s="1"/>
  <c r="G121" i="2"/>
  <c r="G120" i="2" s="1"/>
  <c r="G526" i="2" s="1"/>
  <c r="J119" i="2"/>
  <c r="I118" i="2"/>
  <c r="I117" i="2" s="1"/>
  <c r="H118" i="2"/>
  <c r="H117" i="2" s="1"/>
  <c r="G117" i="2"/>
  <c r="J114" i="2"/>
  <c r="I113" i="2"/>
  <c r="I112" i="2" s="1"/>
  <c r="I111" i="2" s="1"/>
  <c r="I110" i="2" s="1"/>
  <c r="I109" i="2" s="1"/>
  <c r="I561" i="2" s="1"/>
  <c r="H113" i="2"/>
  <c r="H112" i="2" s="1"/>
  <c r="H111" i="2" s="1"/>
  <c r="H110" i="2" s="1"/>
  <c r="H109" i="2" s="1"/>
  <c r="H561" i="2" s="1"/>
  <c r="J107" i="2"/>
  <c r="J106" i="2"/>
  <c r="J105" i="2"/>
  <c r="J104" i="2"/>
  <c r="J103" i="2"/>
  <c r="J102" i="2"/>
  <c r="I101" i="2"/>
  <c r="I100" i="2" s="1"/>
  <c r="H101" i="2"/>
  <c r="H100" i="2" s="1"/>
  <c r="J99" i="2"/>
  <c r="I98" i="2"/>
  <c r="I97" i="2" s="1"/>
  <c r="H98" i="2"/>
  <c r="H97" i="2" s="1"/>
  <c r="G98" i="2"/>
  <c r="G97" i="2" s="1"/>
  <c r="J95" i="2"/>
  <c r="I94" i="2"/>
  <c r="I93" i="2" s="1"/>
  <c r="H94" i="2"/>
  <c r="H93" i="2" s="1"/>
  <c r="J92" i="2"/>
  <c r="H89" i="2"/>
  <c r="H88" i="2" s="1"/>
  <c r="I89" i="2"/>
  <c r="I88" i="2" s="1"/>
  <c r="G87" i="2"/>
  <c r="G549" i="2" s="1"/>
  <c r="J86" i="2"/>
  <c r="I85" i="2"/>
  <c r="I84" i="2" s="1"/>
  <c r="I83" i="2" s="1"/>
  <c r="I548" i="2" s="1"/>
  <c r="E38" i="4" s="1"/>
  <c r="H85" i="2"/>
  <c r="H84" i="2" s="1"/>
  <c r="H83" i="2" s="1"/>
  <c r="H548" i="2" s="1"/>
  <c r="D38" i="4" s="1"/>
  <c r="G83" i="2"/>
  <c r="G548" i="2" s="1"/>
  <c r="J82" i="2"/>
  <c r="I81" i="2"/>
  <c r="H81" i="2"/>
  <c r="J80" i="2"/>
  <c r="J79" i="2"/>
  <c r="I78" i="2"/>
  <c r="H78" i="2"/>
  <c r="J77" i="2"/>
  <c r="I76" i="2"/>
  <c r="H76" i="2"/>
  <c r="J75" i="2"/>
  <c r="I74" i="2"/>
  <c r="H74" i="2"/>
  <c r="J73" i="2"/>
  <c r="I72" i="2"/>
  <c r="H72" i="2"/>
  <c r="J69" i="2"/>
  <c r="J68" i="2"/>
  <c r="J61" i="2"/>
  <c r="J60" i="2"/>
  <c r="I59" i="2"/>
  <c r="H59" i="2"/>
  <c r="J52" i="2"/>
  <c r="J51" i="2"/>
  <c r="I50" i="2"/>
  <c r="I49" i="2" s="1"/>
  <c r="H50" i="2"/>
  <c r="H49" i="2" s="1"/>
  <c r="J44" i="2"/>
  <c r="I43" i="2"/>
  <c r="I42" i="2" s="1"/>
  <c r="H43" i="2"/>
  <c r="H42" i="2" s="1"/>
  <c r="G41" i="2"/>
  <c r="G36" i="2"/>
  <c r="G547" i="2" s="1"/>
  <c r="J35" i="2"/>
  <c r="J34" i="2"/>
  <c r="I33" i="2"/>
  <c r="I32" i="2" s="1"/>
  <c r="H33" i="2"/>
  <c r="H32" i="2" s="1"/>
  <c r="J29" i="2"/>
  <c r="I28" i="2"/>
  <c r="I27" i="2" s="1"/>
  <c r="I26" i="2" s="1"/>
  <c r="H28" i="2"/>
  <c r="I25" i="2" l="1"/>
  <c r="I324" i="2"/>
  <c r="I291" i="2"/>
  <c r="I290" i="2" s="1"/>
  <c r="I540" i="2" s="1"/>
  <c r="I438" i="2"/>
  <c r="I559" i="2"/>
  <c r="E50" i="4" s="1"/>
  <c r="I357" i="2"/>
  <c r="I356" i="2" s="1"/>
  <c r="J43" i="2"/>
  <c r="J42" i="2" s="1"/>
  <c r="J66" i="2"/>
  <c r="J74" i="2"/>
  <c r="J81" i="2"/>
  <c r="J85" i="2"/>
  <c r="J113" i="2"/>
  <c r="J118" i="2"/>
  <c r="J130" i="2"/>
  <c r="J146" i="2"/>
  <c r="J153" i="2"/>
  <c r="J187" i="2"/>
  <c r="J220" i="2"/>
  <c r="J222" i="2"/>
  <c r="J292" i="2"/>
  <c r="J301" i="2"/>
  <c r="J332" i="2"/>
  <c r="J342" i="2"/>
  <c r="J362" i="2"/>
  <c r="J384" i="2"/>
  <c r="J407" i="2"/>
  <c r="J411" i="2"/>
  <c r="J415" i="2"/>
  <c r="J431" i="2"/>
  <c r="J436" i="2"/>
  <c r="J444" i="2"/>
  <c r="J492" i="2"/>
  <c r="J507" i="2"/>
  <c r="J28" i="2"/>
  <c r="J72" i="2"/>
  <c r="J76" i="2"/>
  <c r="J94" i="2"/>
  <c r="J98" i="2"/>
  <c r="J135" i="2"/>
  <c r="J190" i="2"/>
  <c r="J193" i="2"/>
  <c r="J202" i="2"/>
  <c r="J210" i="2"/>
  <c r="J242" i="2"/>
  <c r="J285" i="2"/>
  <c r="J294" i="2"/>
  <c r="J307" i="2"/>
  <c r="J320" i="2"/>
  <c r="J335" i="2"/>
  <c r="J358" i="2"/>
  <c r="J381" i="2"/>
  <c r="J405" i="2"/>
  <c r="J409" i="2"/>
  <c r="J413" i="2"/>
  <c r="J433" i="2"/>
  <c r="J439" i="2"/>
  <c r="J446" i="2"/>
  <c r="J449" i="2"/>
  <c r="J467" i="2"/>
  <c r="J489" i="2"/>
  <c r="J460" i="2"/>
  <c r="H357" i="2"/>
  <c r="H356" i="2" s="1"/>
  <c r="J357" i="2"/>
  <c r="I262" i="2"/>
  <c r="I544" i="2"/>
  <c r="E32" i="4" s="1"/>
  <c r="H544" i="2"/>
  <c r="D32" i="4" s="1"/>
  <c r="I572" i="2"/>
  <c r="E63" i="4" s="1"/>
  <c r="H316" i="2"/>
  <c r="I316" i="2"/>
  <c r="I309" i="2" s="1"/>
  <c r="I303" i="2" s="1"/>
  <c r="J214" i="2"/>
  <c r="J281" i="2"/>
  <c r="J352" i="2"/>
  <c r="J90" i="2"/>
  <c r="H511" i="2"/>
  <c r="H510" i="2" s="1"/>
  <c r="H564" i="2" s="1"/>
  <c r="J233" i="2"/>
  <c r="H291" i="2"/>
  <c r="H290" i="2" s="1"/>
  <c r="H540" i="2" s="1"/>
  <c r="D28" i="4" s="1"/>
  <c r="H149" i="2"/>
  <c r="H533" i="2"/>
  <c r="H27" i="2"/>
  <c r="H26" i="2" s="1"/>
  <c r="H25" i="2" s="1"/>
  <c r="J204" i="2"/>
  <c r="I149" i="2"/>
  <c r="I533" i="2"/>
  <c r="E19" i="4" s="1"/>
  <c r="I219" i="2"/>
  <c r="I96" i="2"/>
  <c r="H87" i="2"/>
  <c r="H549" i="2" s="1"/>
  <c r="H96" i="2"/>
  <c r="H550" i="2" s="1"/>
  <c r="J129" i="2"/>
  <c r="I65" i="2"/>
  <c r="I87" i="2"/>
  <c r="J337" i="2"/>
  <c r="H430" i="2"/>
  <c r="H429" i="2" s="1"/>
  <c r="G477" i="2"/>
  <c r="I271" i="2"/>
  <c r="I270" i="2" s="1"/>
  <c r="G230" i="2"/>
  <c r="H566" i="2"/>
  <c r="I488" i="2"/>
  <c r="I487" i="2" s="1"/>
  <c r="I477" i="2" s="1"/>
  <c r="I552" i="2" s="1"/>
  <c r="G96" i="2"/>
  <c r="G550" i="2" s="1"/>
  <c r="J263" i="2"/>
  <c r="H271" i="2"/>
  <c r="H270" i="2" s="1"/>
  <c r="J78" i="2"/>
  <c r="H200" i="2"/>
  <c r="H219" i="2"/>
  <c r="H207" i="2" s="1"/>
  <c r="G261" i="2"/>
  <c r="G534" i="2" s="1"/>
  <c r="J328" i="2"/>
  <c r="G109" i="2"/>
  <c r="G561" i="2" s="1"/>
  <c r="G201" i="2"/>
  <c r="G200" i="2" s="1"/>
  <c r="G196" i="2" s="1"/>
  <c r="I248" i="2"/>
  <c r="I230" i="2" s="1"/>
  <c r="J274" i="2"/>
  <c r="G278" i="2"/>
  <c r="G537" i="2" s="1"/>
  <c r="J374" i="2"/>
  <c r="J402" i="2"/>
  <c r="J420" i="2"/>
  <c r="I457" i="2"/>
  <c r="I565" i="2" s="1"/>
  <c r="J50" i="2"/>
  <c r="J59" i="2"/>
  <c r="I509" i="2"/>
  <c r="I563" i="2" s="1"/>
  <c r="E54" i="4"/>
  <c r="I430" i="2"/>
  <c r="I429" i="2" s="1"/>
  <c r="I422" i="2" s="1"/>
  <c r="I418" i="2" s="1"/>
  <c r="I401" i="2"/>
  <c r="I400" i="2" s="1"/>
  <c r="I373" i="2"/>
  <c r="I372" i="2" s="1"/>
  <c r="I279" i="2"/>
  <c r="J284" i="2"/>
  <c r="J276" i="2"/>
  <c r="J272" i="2"/>
  <c r="J244" i="2"/>
  <c r="J225" i="2"/>
  <c r="I200" i="2"/>
  <c r="I184" i="2"/>
  <c r="I570" i="2" s="1"/>
  <c r="E62" i="4" s="1"/>
  <c r="J101" i="2"/>
  <c r="J97" i="2"/>
  <c r="I41" i="2"/>
  <c r="I40" i="2" s="1"/>
  <c r="J512" i="2"/>
  <c r="D54" i="4"/>
  <c r="J496" i="2"/>
  <c r="H488" i="2"/>
  <c r="H487" i="2" s="1"/>
  <c r="H477" i="2" s="1"/>
  <c r="H552" i="2" s="1"/>
  <c r="H469" i="2"/>
  <c r="J472" i="2"/>
  <c r="J466" i="2"/>
  <c r="H465" i="2"/>
  <c r="H401" i="2"/>
  <c r="H400" i="2" s="1"/>
  <c r="H372" i="2"/>
  <c r="H324" i="2"/>
  <c r="J249" i="2"/>
  <c r="J245" i="2"/>
  <c r="J239" i="2"/>
  <c r="H224" i="2"/>
  <c r="H526" i="2" s="1"/>
  <c r="D14" i="4" s="1"/>
  <c r="J219" i="2"/>
  <c r="J213" i="2"/>
  <c r="D10" i="4"/>
  <c r="J145" i="2"/>
  <c r="H144" i="2"/>
  <c r="H568" i="2" s="1"/>
  <c r="J140" i="2"/>
  <c r="H108" i="2"/>
  <c r="D40" i="4"/>
  <c r="H65" i="2"/>
  <c r="H41" i="2"/>
  <c r="H40" i="2" s="1"/>
  <c r="J33" i="2"/>
  <c r="J377" i="2"/>
  <c r="H248" i="2"/>
  <c r="H230" i="2" s="1"/>
  <c r="I116" i="2"/>
  <c r="J121" i="2"/>
  <c r="I143" i="2"/>
  <c r="I567" i="2" s="1"/>
  <c r="I144" i="2"/>
  <c r="I568" i="2" s="1"/>
  <c r="E60" i="4" s="1"/>
  <c r="J252" i="2"/>
  <c r="H137" i="2"/>
  <c r="I137" i="2"/>
  <c r="G116" i="2"/>
  <c r="H128" i="2"/>
  <c r="H143" i="2"/>
  <c r="G524" i="2"/>
  <c r="H279" i="2"/>
  <c r="H278" i="2" s="1"/>
  <c r="I566" i="2"/>
  <c r="E58" i="4" s="1"/>
  <c r="E56" i="4"/>
  <c r="I526" i="2"/>
  <c r="E14" i="4" s="1"/>
  <c r="E43" i="4"/>
  <c r="G540" i="2"/>
  <c r="J419" i="2"/>
  <c r="H196" i="2" l="1"/>
  <c r="J430" i="2"/>
  <c r="J429" i="2" s="1"/>
  <c r="J300" i="2"/>
  <c r="J291" i="2" s="1"/>
  <c r="J488" i="2"/>
  <c r="I355" i="2"/>
  <c r="I344" i="2" s="1"/>
  <c r="I278" i="2"/>
  <c r="I537" i="2" s="1"/>
  <c r="I535" i="2"/>
  <c r="E22" i="4" s="1"/>
  <c r="I261" i="2"/>
  <c r="J232" i="2"/>
  <c r="J231" i="2" s="1"/>
  <c r="J139" i="2"/>
  <c r="J212" i="2"/>
  <c r="J238" i="2"/>
  <c r="J471" i="2"/>
  <c r="J487" i="2"/>
  <c r="J511" i="2"/>
  <c r="J401" i="2"/>
  <c r="J89" i="2"/>
  <c r="J351" i="2"/>
  <c r="J559" i="2"/>
  <c r="F50" i="4" s="1"/>
  <c r="J120" i="2"/>
  <c r="J32" i="2"/>
  <c r="J100" i="2"/>
  <c r="I538" i="2"/>
  <c r="E26" i="4" s="1"/>
  <c r="J49" i="2"/>
  <c r="J262" i="2"/>
  <c r="J535" i="2" s="1"/>
  <c r="F22" i="4" s="1"/>
  <c r="J201" i="2"/>
  <c r="J280" i="2"/>
  <c r="I543" i="2"/>
  <c r="E31" i="4" s="1"/>
  <c r="E29" i="4" s="1"/>
  <c r="H309" i="2"/>
  <c r="H543" i="2" s="1"/>
  <c r="J356" i="2"/>
  <c r="J459" i="2"/>
  <c r="J448" i="2"/>
  <c r="J380" i="2"/>
  <c r="J334" i="2"/>
  <c r="J317" i="2"/>
  <c r="J306" i="2"/>
  <c r="J209" i="2"/>
  <c r="J192" i="2"/>
  <c r="J189" i="2"/>
  <c r="J134" i="2"/>
  <c r="J93" i="2"/>
  <c r="J27" i="2"/>
  <c r="J506" i="2"/>
  <c r="J443" i="2"/>
  <c r="J438" i="2" s="1"/>
  <c r="J435" i="2"/>
  <c r="J383" i="2"/>
  <c r="J341" i="2"/>
  <c r="J331" i="2"/>
  <c r="J186" i="2"/>
  <c r="J152" i="2"/>
  <c r="J117" i="2"/>
  <c r="J112" i="2"/>
  <c r="J84" i="2"/>
  <c r="J495" i="2"/>
  <c r="H422" i="2"/>
  <c r="H418" i="2" s="1"/>
  <c r="H355" i="2"/>
  <c r="H36" i="2"/>
  <c r="I183" i="2"/>
  <c r="I148" i="2" s="1"/>
  <c r="I115" i="2" s="1"/>
  <c r="I549" i="2"/>
  <c r="E39" i="4" s="1"/>
  <c r="I550" i="2"/>
  <c r="E40" i="4" s="1"/>
  <c r="E42" i="4"/>
  <c r="D42" i="4"/>
  <c r="J279" i="2"/>
  <c r="I36" i="2"/>
  <c r="H509" i="2"/>
  <c r="H563" i="2" s="1"/>
  <c r="H344" i="2"/>
  <c r="I207" i="2"/>
  <c r="H532" i="2"/>
  <c r="I532" i="2"/>
  <c r="J65" i="2"/>
  <c r="G108" i="2"/>
  <c r="G558" i="2" s="1"/>
  <c r="G523" i="2"/>
  <c r="I469" i="2"/>
  <c r="J469" i="2" s="1"/>
  <c r="I536" i="2"/>
  <c r="E23" i="4" s="1"/>
  <c r="J373" i="2"/>
  <c r="H523" i="2"/>
  <c r="D11" i="4" s="1"/>
  <c r="I523" i="2"/>
  <c r="E11" i="4" s="1"/>
  <c r="D56" i="4"/>
  <c r="J224" i="2"/>
  <c r="H457" i="2"/>
  <c r="H565" i="2" s="1"/>
  <c r="H504" i="2"/>
  <c r="I546" i="2"/>
  <c r="E36" i="4" s="1"/>
  <c r="G24" i="2"/>
  <c r="G545" i="2" s="1"/>
  <c r="G552" i="2"/>
  <c r="G476" i="2"/>
  <c r="G463" i="2" s="1"/>
  <c r="J138" i="2"/>
  <c r="G195" i="2"/>
  <c r="E28" i="4"/>
  <c r="E24" i="4" s="1"/>
  <c r="H546" i="2"/>
  <c r="D36" i="4" s="1"/>
  <c r="H524" i="2"/>
  <c r="D12" i="4" s="1"/>
  <c r="J144" i="2"/>
  <c r="I530" i="2"/>
  <c r="E17" i="4" s="1"/>
  <c r="I556" i="2"/>
  <c r="E48" i="4" s="1"/>
  <c r="I399" i="2"/>
  <c r="I555" i="2" s="1"/>
  <c r="E567" i="2"/>
  <c r="D60" i="4"/>
  <c r="E565" i="2"/>
  <c r="D58" i="4"/>
  <c r="H184" i="2"/>
  <c r="H183" i="2" s="1"/>
  <c r="H148" i="2" s="1"/>
  <c r="E532" i="2"/>
  <c r="D19" i="4"/>
  <c r="J248" i="2"/>
  <c r="I504" i="2"/>
  <c r="J271" i="2"/>
  <c r="J200" i="2"/>
  <c r="D53" i="4"/>
  <c r="J465" i="2"/>
  <c r="H464" i="2"/>
  <c r="D43" i="4"/>
  <c r="H556" i="2"/>
  <c r="H399" i="2"/>
  <c r="H555" i="2" s="1"/>
  <c r="H538" i="2"/>
  <c r="D26" i="4" s="1"/>
  <c r="H537" i="2"/>
  <c r="F10" i="4"/>
  <c r="H567" i="2"/>
  <c r="J143" i="2"/>
  <c r="G521" i="2"/>
  <c r="G115" i="2"/>
  <c r="H536" i="2"/>
  <c r="H261" i="2"/>
  <c r="H534" i="2" s="1"/>
  <c r="H528" i="2"/>
  <c r="D16" i="4" s="1"/>
  <c r="H116" i="2"/>
  <c r="J128" i="2"/>
  <c r="E53" i="4"/>
  <c r="I108" i="2"/>
  <c r="E9" i="4" l="1"/>
  <c r="I524" i="2"/>
  <c r="E12" i="4" s="1"/>
  <c r="I196" i="2"/>
  <c r="J96" i="2"/>
  <c r="J290" i="2"/>
  <c r="J278" i="2" s="1"/>
  <c r="J41" i="2"/>
  <c r="J526" i="2"/>
  <c r="F14" i="4" s="1"/>
  <c r="J372" i="2"/>
  <c r="J538" i="2"/>
  <c r="F26" i="4" s="1"/>
  <c r="J567" i="2"/>
  <c r="J568" i="2"/>
  <c r="F60" i="4" s="1"/>
  <c r="J137" i="2"/>
  <c r="J83" i="2"/>
  <c r="J111" i="2"/>
  <c r="J151" i="2"/>
  <c r="J185" i="2"/>
  <c r="J340" i="2"/>
  <c r="J505" i="2"/>
  <c r="J562" i="2" s="1"/>
  <c r="J26" i="2"/>
  <c r="J133" i="2"/>
  <c r="J572" i="2"/>
  <c r="F63" i="4" s="1"/>
  <c r="J208" i="2"/>
  <c r="J305" i="2"/>
  <c r="J316" i="2"/>
  <c r="J458" i="2"/>
  <c r="J324" i="2"/>
  <c r="J25" i="2"/>
  <c r="J345" i="2"/>
  <c r="J88" i="2"/>
  <c r="J400" i="2"/>
  <c r="J556" i="2" s="1"/>
  <c r="F48" i="4" s="1"/>
  <c r="J510" i="2"/>
  <c r="J477" i="2"/>
  <c r="J552" i="2" s="1"/>
  <c r="J470" i="2"/>
  <c r="J237" i="2"/>
  <c r="J40" i="2"/>
  <c r="J494" i="2"/>
  <c r="J476" i="2" s="1"/>
  <c r="J551" i="2" s="1"/>
  <c r="H115" i="2"/>
  <c r="I541" i="2"/>
  <c r="H476" i="2"/>
  <c r="H551" i="2" s="1"/>
  <c r="I569" i="2"/>
  <c r="I476" i="2"/>
  <c r="I551" i="2" s="1"/>
  <c r="J355" i="2"/>
  <c r="H558" i="2"/>
  <c r="D41" i="4"/>
  <c r="H303" i="2"/>
  <c r="H541" i="2" s="1"/>
  <c r="H569" i="2"/>
  <c r="I547" i="2"/>
  <c r="E37" i="4" s="1"/>
  <c r="J36" i="2"/>
  <c r="H560" i="2"/>
  <c r="D52" i="4" s="1"/>
  <c r="I560" i="2"/>
  <c r="E52" i="4" s="1"/>
  <c r="E49" i="4" s="1"/>
  <c r="E563" i="2"/>
  <c r="J270" i="2"/>
  <c r="J464" i="2"/>
  <c r="H521" i="2"/>
  <c r="J457" i="2"/>
  <c r="H547" i="2"/>
  <c r="D37" i="4" s="1"/>
  <c r="I534" i="2"/>
  <c r="H570" i="2"/>
  <c r="E569" i="2" s="1"/>
  <c r="I195" i="2"/>
  <c r="G23" i="2"/>
  <c r="G515" i="2" s="1"/>
  <c r="J523" i="2"/>
  <c r="F11" i="4" s="1"/>
  <c r="G551" i="2"/>
  <c r="G574" i="2" s="1"/>
  <c r="J509" i="2"/>
  <c r="H463" i="2"/>
  <c r="H530" i="2"/>
  <c r="D17" i="4" s="1"/>
  <c r="D9" i="4" s="1"/>
  <c r="E551" i="2"/>
  <c r="E534" i="2"/>
  <c r="D23" i="4"/>
  <c r="E555" i="2"/>
  <c r="D48" i="4"/>
  <c r="I558" i="2"/>
  <c r="E541" i="2"/>
  <c r="D31" i="4"/>
  <c r="I24" i="2"/>
  <c r="I23" i="2" s="1"/>
  <c r="E537" i="2"/>
  <c r="H24" i="2"/>
  <c r="H23" i="2" s="1"/>
  <c r="J528" i="2"/>
  <c r="F16" i="4" s="1"/>
  <c r="J540" i="2" l="1"/>
  <c r="F28" i="4" s="1"/>
  <c r="J550" i="2"/>
  <c r="F40" i="4" s="1"/>
  <c r="F24" i="4"/>
  <c r="J230" i="2"/>
  <c r="J537" i="2"/>
  <c r="J344" i="2"/>
  <c r="J566" i="2"/>
  <c r="F58" i="4" s="1"/>
  <c r="J304" i="2"/>
  <c r="J207" i="2"/>
  <c r="J196" i="2" s="1"/>
  <c r="J132" i="2"/>
  <c r="F54" i="4"/>
  <c r="J504" i="2"/>
  <c r="J544" i="2"/>
  <c r="F32" i="4" s="1"/>
  <c r="J184" i="2"/>
  <c r="J150" i="2"/>
  <c r="J110" i="2"/>
  <c r="J548" i="2"/>
  <c r="F38" i="4" s="1"/>
  <c r="J563" i="2"/>
  <c r="J565" i="2"/>
  <c r="J536" i="2"/>
  <c r="F23" i="4" s="1"/>
  <c r="F42" i="4"/>
  <c r="J564" i="2"/>
  <c r="F56" i="4" s="1"/>
  <c r="J399" i="2"/>
  <c r="J87" i="2"/>
  <c r="J546" i="2"/>
  <c r="F36" i="4" s="1"/>
  <c r="J309" i="2"/>
  <c r="J422" i="2"/>
  <c r="J553" i="2"/>
  <c r="F43" i="4" s="1"/>
  <c r="J530" i="2"/>
  <c r="F17" i="4" s="1"/>
  <c r="I463" i="2"/>
  <c r="J547" i="2"/>
  <c r="F37" i="4" s="1"/>
  <c r="H195" i="2"/>
  <c r="H515" i="2" s="1"/>
  <c r="H518" i="2" s="1"/>
  <c r="J261" i="2"/>
  <c r="E558" i="2"/>
  <c r="E521" i="2"/>
  <c r="I521" i="2"/>
  <c r="D62" i="4"/>
  <c r="E545" i="2"/>
  <c r="D39" i="4"/>
  <c r="J463" i="2"/>
  <c r="I545" i="2"/>
  <c r="H545" i="2"/>
  <c r="H574" i="2" s="1"/>
  <c r="J24" i="2" l="1"/>
  <c r="J545" i="2" s="1"/>
  <c r="J109" i="2"/>
  <c r="J533" i="2"/>
  <c r="F19" i="4" s="1"/>
  <c r="J149" i="2"/>
  <c r="J524" i="2"/>
  <c r="F12" i="4" s="1"/>
  <c r="F9" i="4" s="1"/>
  <c r="J534" i="2"/>
  <c r="J418" i="2"/>
  <c r="J560" i="2"/>
  <c r="F52" i="4" s="1"/>
  <c r="J543" i="2"/>
  <c r="F31" i="4" s="1"/>
  <c r="J303" i="2"/>
  <c r="J555" i="2"/>
  <c r="J549" i="2"/>
  <c r="F39" i="4" s="1"/>
  <c r="J570" i="2"/>
  <c r="F62" i="4" s="1"/>
  <c r="J183" i="2"/>
  <c r="J116" i="2"/>
  <c r="J542" i="2"/>
  <c r="F30" i="4" s="1"/>
  <c r="I515" i="2"/>
  <c r="I574" i="2"/>
  <c r="J195" i="2"/>
  <c r="E574" i="2"/>
  <c r="H577" i="2"/>
  <c r="H575" i="2"/>
  <c r="J521" i="2" l="1"/>
  <c r="J148" i="2"/>
  <c r="J569" i="2"/>
  <c r="J541" i="2"/>
  <c r="J532" i="2"/>
  <c r="J561" i="2"/>
  <c r="F53" i="4" s="1"/>
  <c r="J108" i="2"/>
  <c r="I575" i="2"/>
  <c r="J23" i="2" l="1"/>
  <c r="J558" i="2"/>
  <c r="J574" i="2" s="1"/>
  <c r="J115" i="2"/>
  <c r="D33" i="4"/>
  <c r="D47" i="4"/>
  <c r="F47" i="4" s="1"/>
  <c r="D46" i="4"/>
  <c r="F46" i="4" s="1"/>
  <c r="D45" i="4"/>
  <c r="F45" i="4" s="1"/>
  <c r="F34" i="4"/>
  <c r="F33" i="4" s="1"/>
  <c r="E33" i="4"/>
  <c r="D25" i="4"/>
  <c r="F25" i="4" s="1"/>
  <c r="D21" i="4"/>
  <c r="F21" i="4" s="1"/>
  <c r="E55" i="4"/>
  <c r="E44" i="4"/>
  <c r="E59" i="4"/>
  <c r="I22" i="2"/>
  <c r="J22" i="2" s="1"/>
  <c r="J21" i="2" s="1"/>
  <c r="H21" i="2"/>
  <c r="J20" i="2"/>
  <c r="J19" i="2" s="1"/>
  <c r="I19" i="2"/>
  <c r="H19" i="2"/>
  <c r="J18" i="2"/>
  <c r="J17" i="2" s="1"/>
  <c r="I17" i="2"/>
  <c r="H17" i="2"/>
  <c r="J16" i="2"/>
  <c r="J15" i="2" s="1"/>
  <c r="I15" i="2"/>
  <c r="H15" i="2"/>
  <c r="J14" i="2"/>
  <c r="J13" i="2" s="1"/>
  <c r="I13" i="2"/>
  <c r="H13" i="2"/>
  <c r="J12" i="2"/>
  <c r="J11" i="2" s="1"/>
  <c r="J10" i="2" s="1"/>
  <c r="I11" i="2"/>
  <c r="G11" i="2"/>
  <c r="G10" i="2" s="1"/>
  <c r="G9" i="2" s="1"/>
  <c r="I10" i="2"/>
  <c r="J577" i="2" l="1"/>
  <c r="J515" i="2"/>
  <c r="D29" i="4"/>
  <c r="I21" i="2"/>
  <c r="I9" i="2" s="1"/>
  <c r="J9" i="2"/>
  <c r="E20" i="4"/>
  <c r="E41" i="4"/>
  <c r="J575" i="2" l="1"/>
  <c r="E35" i="4"/>
  <c r="E57" i="4"/>
  <c r="D57" i="4"/>
  <c r="D18" i="4"/>
  <c r="E18" i="4"/>
  <c r="F41" i="4"/>
  <c r="E61" i="4"/>
  <c r="F61" i="4" l="1"/>
  <c r="D61" i="4"/>
  <c r="F18" i="4"/>
  <c r="E65" i="4"/>
  <c r="F57" i="4"/>
  <c r="D44" i="4"/>
  <c r="F44" i="4" s="1"/>
  <c r="D55" i="4"/>
  <c r="F55" i="4" s="1"/>
  <c r="D49" i="4"/>
  <c r="F29" i="4"/>
  <c r="F49" i="4" l="1"/>
  <c r="F35" i="4"/>
  <c r="D35" i="4"/>
  <c r="D20" i="4"/>
  <c r="F20" i="4" s="1"/>
  <c r="D59" i="4"/>
  <c r="F59" i="4" s="1"/>
  <c r="D24" i="4"/>
  <c r="F65" i="4" l="1"/>
  <c r="D65" i="4"/>
</calcChain>
</file>

<file path=xl/sharedStrings.xml><?xml version="1.0" encoding="utf-8"?>
<sst xmlns="http://schemas.openxmlformats.org/spreadsheetml/2006/main" count="2826" uniqueCount="523">
  <si>
    <t xml:space="preserve">Наименование </t>
  </si>
  <si>
    <t>КОДЫ</t>
  </si>
  <si>
    <t>Изменения и дополнения   (тыс.руб)</t>
  </si>
  <si>
    <t>Сумма на 2014г (тыс.руб.)</t>
  </si>
  <si>
    <t xml:space="preserve">Изменения </t>
  </si>
  <si>
    <t xml:space="preserve">Итого c  изменениями  2014г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</si>
  <si>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</si>
  <si>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</si>
  <si>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</si>
  <si>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</si>
  <si>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</si>
  <si>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</si>
  <si>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</si>
  <si>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</si>
  <si>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</si>
  <si>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</si>
  <si>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</si>
  <si>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</si>
  <si>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</si>
  <si>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</si>
  <si>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</si>
  <si>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</si>
  <si>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</si>
  <si>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</si>
  <si>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</si>
  <si>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</si>
  <si>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</si>
  <si>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</si>
  <si>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</si>
  <si>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</si>
  <si>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</si>
  <si>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</si>
  <si>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</si>
  <si>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</si>
  <si>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</si>
  <si>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</si>
  <si>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</si>
  <si>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</si>
  <si>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</si>
  <si>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</si>
  <si>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</si>
  <si>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</si>
  <si>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</si>
  <si>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</si>
  <si>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</si>
  <si>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</si>
  <si>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</si>
  <si>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</si>
  <si>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</si>
  <si>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</si>
  <si>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</si>
  <si>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</si>
  <si>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</si>
  <si>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Муниципальные целевые программы</t>
  </si>
  <si>
    <t>7950000</t>
  </si>
  <si>
    <t xml:space="preserve">Переподготовка и повышение квалификации </t>
  </si>
  <si>
    <t>05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</si>
  <si>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</si>
  <si>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</si>
  <si>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</si>
  <si>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</si>
  <si>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</si>
  <si>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</si>
  <si>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</si>
  <si>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</si>
  <si>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</si>
  <si>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</si>
  <si>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</si>
  <si>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</si>
  <si>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</si>
  <si>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</si>
  <si>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</si>
  <si>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</si>
  <si>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</si>
  <si>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</si>
  <si>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</si>
  <si>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</si>
  <si>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</si>
  <si>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</si>
  <si>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</si>
  <si>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</si>
  <si>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</si>
  <si>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</si>
  <si>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</si>
  <si>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</si>
  <si>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</si>
  <si>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</si>
  <si>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</si>
  <si>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</si>
  <si>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</si>
  <si>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</si>
  <si>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</si>
  <si>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</si>
  <si>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</si>
  <si>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</si>
  <si>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</si>
  <si>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</si>
  <si>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</si>
  <si>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</si>
  <si>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</si>
  <si>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</si>
  <si>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</si>
  <si>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</si>
  <si>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</si>
  <si>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</si>
  <si>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</si>
  <si>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</si>
  <si>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</si>
  <si>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</si>
  <si>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</si>
  <si>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</si>
  <si>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</si>
  <si>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</si>
  <si>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</si>
  <si>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</si>
  <si>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</si>
  <si>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</si>
  <si>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</si>
  <si>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</si>
  <si>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</si>
  <si>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</si>
  <si>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</si>
  <si>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</si>
  <si>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</si>
  <si>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</si>
  <si>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</si>
  <si>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</si>
  <si>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</si>
  <si>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</si>
  <si>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</si>
  <si>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</si>
  <si>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</si>
  <si>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</si>
  <si>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</si>
  <si>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</si>
  <si>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</si>
  <si>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</si>
  <si>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</si>
  <si>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</si>
  <si>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</si>
  <si>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</si>
  <si>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</si>
  <si>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</si>
  <si>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</si>
  <si>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</si>
  <si>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</si>
  <si>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</si>
  <si>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</si>
  <si>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</si>
  <si>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</si>
  <si>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</si>
  <si>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</si>
  <si>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</si>
  <si>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</si>
  <si>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</si>
  <si>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</si>
  <si>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</si>
  <si>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</si>
  <si>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</si>
  <si>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</si>
  <si>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</si>
  <si>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</si>
  <si>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</si>
  <si>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</si>
  <si>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</si>
  <si>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</si>
  <si>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</si>
  <si>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</si>
  <si>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</si>
  <si>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</si>
  <si>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</si>
  <si>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</si>
  <si>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</si>
  <si>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</si>
  <si>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</si>
  <si>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</si>
  <si>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</si>
  <si>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</si>
  <si>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</si>
  <si>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</si>
  <si>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</si>
  <si>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</si>
  <si>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</si>
  <si>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</si>
  <si>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Дворцы и дома культуры, другие учреждения культуры и средств массовой информации</t>
  </si>
  <si>
    <t>4400000</t>
  </si>
  <si>
    <t>4409900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</si>
  <si>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</si>
  <si>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</si>
  <si>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</si>
  <si>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</si>
  <si>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</si>
  <si>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</si>
  <si>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</si>
  <si>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</si>
  <si>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</si>
  <si>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</si>
  <si>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</si>
  <si>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</si>
  <si>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</si>
  <si>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</si>
  <si>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</si>
  <si>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</si>
  <si>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</si>
  <si>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</si>
  <si>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</si>
  <si>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</si>
  <si>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</si>
  <si>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</si>
  <si>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 ство</t>
  </si>
  <si>
    <t>Образование</t>
  </si>
  <si>
    <t>Дошкольное образование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</si>
  <si>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</si>
  <si>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</si>
  <si>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Культура и кинематография</t>
  </si>
  <si>
    <t>08</t>
  </si>
  <si>
    <t>Культура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</si>
  <si>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</si>
  <si>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</si>
  <si>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</si>
  <si>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</si>
  <si>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</si>
  <si>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</si>
  <si>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</si>
  <si>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</si>
  <si>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</si>
  <si>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</si>
  <si>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</si>
  <si>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</si>
  <si>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</si>
  <si>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</si>
  <si>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</si>
  <si>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</si>
  <si>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</si>
  <si>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</si>
  <si>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</si>
  <si>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</si>
  <si>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</si>
  <si>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</si>
  <si>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</si>
  <si>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</si>
  <si>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</si>
  <si>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</si>
  <si>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</si>
  <si>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</si>
  <si>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</si>
  <si>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</si>
  <si>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</si>
  <si>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</si>
  <si>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99</t>
  </si>
  <si>
    <t xml:space="preserve">Всего </t>
  </si>
  <si>
    <t>условно утвержд.расходы  на 15 год -2,5%, на 16 год-5% имей виду по БК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</si>
  <si>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</si>
  <si>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</si>
  <si>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</si>
  <si>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</si>
  <si>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</si>
  <si>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</si>
  <si>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</si>
  <si>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</si>
  <si>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</si>
  <si>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</si>
  <si>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</si>
  <si>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0309</t>
  </si>
  <si>
    <t>0314</t>
  </si>
  <si>
    <t>0405</t>
  </si>
  <si>
    <t>0412</t>
  </si>
  <si>
    <t>0501</t>
  </si>
  <si>
    <t>0502</t>
  </si>
  <si>
    <t>0503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</si>
  <si>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</si>
  <si>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</si>
  <si>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</si>
  <si>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</si>
  <si>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</si>
  <si>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</si>
  <si>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</si>
  <si>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</si>
  <si>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0909</t>
  </si>
  <si>
    <t>0910</t>
  </si>
  <si>
    <t>1001</t>
  </si>
  <si>
    <t>1003</t>
  </si>
  <si>
    <t>1004</t>
  </si>
  <si>
    <t>1006</t>
  </si>
  <si>
    <t>итог</t>
  </si>
  <si>
    <t xml:space="preserve"> Приложение 8</t>
  </si>
  <si>
    <t>РАСПРЕДЕЛЕНИЕ</t>
  </si>
  <si>
    <t>тыс.руб</t>
  </si>
  <si>
    <t>Наименование разделов и подразделов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</si>
  <si>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</si>
  <si>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</si>
  <si>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</si>
  <si>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</si>
  <si>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</si>
  <si>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</si>
  <si>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</si>
  <si>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</si>
  <si>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</si>
  <si>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</si>
  <si>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</si>
  <si>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</si>
  <si>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</si>
  <si>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</si>
  <si>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</si>
  <si>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</si>
  <si>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</si>
  <si>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</si>
  <si>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</si>
  <si>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</si>
  <si>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</si>
  <si>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</si>
  <si>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</si>
  <si>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</si>
  <si>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</si>
  <si>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</si>
  <si>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</si>
  <si>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</si>
  <si>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</si>
  <si>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</si>
  <si>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</si>
  <si>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</si>
  <si>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</si>
  <si>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</si>
  <si>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</si>
  <si>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</si>
  <si>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</si>
  <si>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</si>
  <si>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</si>
  <si>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</si>
  <si>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</si>
  <si>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</si>
  <si>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</si>
  <si>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</si>
  <si>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</si>
  <si>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</si>
  <si>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расходов бюджета муниципального образования  "Онгудайский район" на 2014 год                                           по разделам и подразделам   классификации расходов бюджетов Российской Федерации</t>
  </si>
  <si>
    <t>Приложение 10</t>
  </si>
  <si>
    <t>07 1 1000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</si>
  <si>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</si>
  <si>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0711000</t>
  </si>
  <si>
    <t>0711502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</si>
  <si>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</si>
  <si>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Межбюджетные трансферты</t>
  </si>
  <si>
    <t xml:space="preserve"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 (через Минрегионального развития) Ело </t>
  </si>
  <si>
    <t>Субсидии на софинансирование капитальных вложений в объекты мун собственности в рамках подпрограммы "Развитие общего образования" гос.прогр.РА "Развитие образования"</t>
  </si>
  <si>
    <t>Ведомственные целевые программы</t>
  </si>
  <si>
    <t>ВЦП "Развитие культуры и библиотечного дела Онгудайского района" на 2014-2016гг.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</si>
  <si>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</si>
  <si>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</si>
  <si>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ВЦП "Социальная защита населения муниципального образования "Онгудайский район" на 2014-2016 годы"</t>
  </si>
  <si>
    <t>7953500</t>
  </si>
  <si>
    <t>7950300</t>
  </si>
  <si>
    <t>7950301</t>
  </si>
  <si>
    <t>Развитие культуры</t>
  </si>
  <si>
    <t>Библиотечное дело</t>
  </si>
  <si>
    <t>7950302</t>
  </si>
  <si>
    <t>ВЦП "Реализация молодежной политики на 2014-2016гг.</t>
  </si>
  <si>
    <t>7950100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</si>
  <si>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</si>
  <si>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</si>
  <si>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</si>
  <si>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</si>
  <si>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"Устойчивое развитие сельских территорий муниципального образования "Онгудайский район" на период 2014-2016 годы"</t>
  </si>
  <si>
    <t>Обеспечение жильем специалистов на селе</t>
  </si>
  <si>
    <t>7953300</t>
  </si>
  <si>
    <t>7953302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</si>
  <si>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</si>
  <si>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</si>
  <si>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</si>
  <si>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</si>
  <si>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</si>
  <si>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</si>
  <si>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Субсидии автономным учреждениям на иные цели</t>
  </si>
  <si>
    <t>622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</si>
  <si>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</si>
  <si>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</si>
  <si>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</si>
  <si>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</si>
  <si>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>7953301</t>
  </si>
  <si>
    <t>Объекты капитального строительства</t>
  </si>
  <si>
    <t>ВЦП "Развитие агропромышленного комплекса муниципального образования "Онгудайский район" на 2014-2016годы"</t>
  </si>
  <si>
    <t>7953400</t>
  </si>
  <si>
    <t>7954000</t>
  </si>
  <si>
    <t>ВЦП Строительство, реконструкция  объектов социальной сферы на 2014-2016 гг.</t>
  </si>
  <si>
    <t>7954001</t>
  </si>
  <si>
    <t>Строительство и реконструкция объектов социальной сферы</t>
  </si>
  <si>
    <t>ВЦП "Благоустройство территории Онгудайского района на 2014-2016 годы"</t>
  </si>
  <si>
    <t>7953800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</si>
  <si>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</si>
  <si>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"Энергосбережение  в муниицпальном образовании "Онгудайский район" на 2010-2015 гг."</t>
  </si>
  <si>
    <t>7953100</t>
  </si>
  <si>
    <t>7953200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</si>
  <si>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</si>
  <si>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</si>
  <si>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</si>
  <si>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7952600</t>
  </si>
  <si>
    <t>7952400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</si>
  <si>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</si>
  <si>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</si>
  <si>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7952700</t>
  </si>
  <si>
    <t>7952800</t>
  </si>
  <si>
    <t>Финансирование БУ ОКС муниципального образования "Онгудайский район"</t>
  </si>
  <si>
    <t>7954002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</si>
  <si>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</si>
  <si>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</si>
  <si>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ВЦП «Развитие малого предпринимательства в Онгудайском районе на 2014-2016 годы»</t>
  </si>
  <si>
    <t>7953900</t>
  </si>
  <si>
    <t>7954100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</si>
  <si>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</si>
  <si>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</si>
  <si>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</si>
  <si>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</si>
  <si>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</si>
  <si>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</si>
  <si>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</si>
  <si>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7951000</t>
  </si>
  <si>
    <t>7950700</t>
  </si>
  <si>
    <t>7950800</t>
  </si>
  <si>
    <t>7950900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</si>
  <si>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</si>
  <si>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</si>
  <si>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</si>
  <si>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</si>
  <si>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</si>
  <si>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</si>
  <si>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</si>
  <si>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</si>
  <si>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7954200</t>
  </si>
  <si>
    <t>7954300</t>
  </si>
  <si>
    <t>7954400</t>
  </si>
  <si>
    <t>7954500</t>
  </si>
  <si>
    <t>7954600</t>
  </si>
  <si>
    <t>7954700</t>
  </si>
  <si>
    <t>795470</t>
  </si>
  <si>
    <t>Прочие межбюджетные трансферты общего характера</t>
  </si>
  <si>
    <t>5201500</t>
  </si>
  <si>
    <t>540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</si>
  <si>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</si>
  <si>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</si>
  <si>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</si>
  <si>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ВЦП "Строительство, реконструкция  объектов социальной сферы на 2014-2016 гг."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</si>
  <si>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</si>
  <si>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7952300</t>
  </si>
  <si>
    <t>Доплаты к пенсиям  муниципальных служащих</t>
  </si>
  <si>
    <t>7950601</t>
  </si>
  <si>
    <t>Энергосбережение объектов общего образования</t>
  </si>
  <si>
    <t>0721506</t>
  </si>
  <si>
    <t>0721507</t>
  </si>
  <si>
    <t>0721508</t>
  </si>
  <si>
    <t>Дорожное хозяйство</t>
  </si>
  <si>
    <t>07225ПО</t>
  </si>
  <si>
    <t>07285ПО</t>
  </si>
  <si>
    <t>021Г501</t>
  </si>
  <si>
    <t>7953303</t>
  </si>
  <si>
    <t xml:space="preserve">Приобретение жилого помещения для предоставления детям -сиротам </t>
  </si>
  <si>
    <t>Оказание маетриальной помощи</t>
  </si>
  <si>
    <t>0409</t>
  </si>
  <si>
    <t>Сумма на 2014г</t>
  </si>
  <si>
    <t>(тыс.руб)</t>
  </si>
  <si>
    <t>Ведомственная структура  расходов бюджета муниципального образования "Онгудайский район"                                                          на 2014  год</t>
  </si>
  <si>
    <t xml:space="preserve">Субсидии на обеспечение доступа к информационно-телекоммуникационной сети "Интернет" муниципальных образовательных организаций в Республике Алтай  в рамках подпрограммы "Развитие общего образования" государстве6нной программы Республики Алтай "Развитие образования" </t>
  </si>
  <si>
    <t>0721509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</si>
  <si>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</si>
  <si>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021Б522</t>
  </si>
  <si>
    <t>021Б520</t>
  </si>
  <si>
    <t>Энергосбережение и повышение энергетической эффективности в социальной сфере в рамках подпрошграммы "Развитие жилищно-коммунального комплекса"  ГП РА "Развитие  жилищно-коммунального и транспортного комплекса"</t>
  </si>
  <si>
    <t xml:space="preserve">Субсидии на выплату заработной платы прочему персоналу общеобразовательных учреждений в рамках подпрограммы "Развитие общего образования" государственной программы Республики Алтай "Развитие образования" </t>
  </si>
  <si>
    <t>7954800</t>
  </si>
  <si>
    <t>ВЦП "Улучшение условий и охраны труда в муниципальном образовании "Онгудвайский район" на 2014-2016 годы"</t>
  </si>
  <si>
    <t>0715059</t>
  </si>
  <si>
    <t>Модернизация региональных  систем дошкольного образования в рамках подпрограммы  "Развитие дошкольного образования" ГП РА "Развитие образования"</t>
  </si>
  <si>
    <t>Модернизация  системы  дошкольного образования в части капитального ремонта зданий и материально-технического обеспечения дошкольных образовательных учреждений  в рамках подпрограммы  "Развитие дошкольного образования" ГП РА "Развитие образования"</t>
  </si>
  <si>
    <t>0711501</t>
  </si>
  <si>
    <t>021Б512</t>
  </si>
  <si>
    <t>021Б513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</si>
  <si>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</si>
  <si>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0825148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</si>
  <si>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прогрграммы Республики Алтай "Развитие культуры</t>
  </si>
  <si>
    <t>0725097</t>
  </si>
  <si>
    <t>0741598</t>
  </si>
  <si>
    <t>0740000</t>
  </si>
  <si>
    <t>464</t>
  </si>
  <si>
    <t>9905104</t>
  </si>
  <si>
    <t>0100000</t>
  </si>
  <si>
    <t>01615П1</t>
  </si>
  <si>
    <t>0165018</t>
  </si>
  <si>
    <t>02125П1</t>
  </si>
  <si>
    <t>0725105</t>
  </si>
  <si>
    <t>0820000</t>
  </si>
  <si>
    <t>0821510</t>
  </si>
  <si>
    <t>0161571</t>
  </si>
  <si>
    <t>0821599</t>
  </si>
  <si>
    <t>Субсидии на повышение фондов оплаты труда педагогических работников в МОУ дополнительного образования детей</t>
  </si>
  <si>
    <t>Подпрограмма "Развитие дополнительного образования детей"  государственной программы Республики Алтай "Развитие образования"</t>
  </si>
  <si>
    <t>Субсидии на осуществление капитальных вложений в объекты капитального строительства  муниципальной  собственности бюджетным учреждениям</t>
  </si>
  <si>
    <t>0225403</t>
  </si>
  <si>
    <t xml:space="preserve">Межбюджетные трансферты, передаваемые бюджетам сельских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2014 году </t>
  </si>
  <si>
    <t>Закупка товаров, работ, услуг в целях капитального ремонта муниципального имущества</t>
  </si>
  <si>
    <t>99000Ш2</t>
  </si>
  <si>
    <t>Резервный фонд Правительства Республики Алтай</t>
  </si>
  <si>
    <t>Развертывание и содержание пунктов временного размещения и питания для эвакуируемых граждан, пострадавших в результате наводнения в мае-июне 2014года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</si>
  <si>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</si>
  <si>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0160000</t>
  </si>
  <si>
    <t>подпрограмма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</si>
  <si>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Бюджетные инвестиции в объекты капитального строительства муниципальной собственности</t>
  </si>
  <si>
    <t>Софинансирование ФЦП "Устойчивое развитие сельских территорий на 2014-2017 годы и на период до 2020года"" (респ. бюджет)</t>
  </si>
  <si>
    <t>Софинансирование ФЦП "Устойчивое развитие сельских территорий на 2014-2017 годы и на период до 2020года" (фед.бюджет)</t>
  </si>
  <si>
    <t>Софинансирование капитальных вложений в объекты муниципальной собственности  в части обеспечения земельных участков инженерной инфраструктурой</t>
  </si>
  <si>
    <t xml:space="preserve">подпрограмма "Культурно-досуговая деятельность" государственной программы "Развитие культуры" </t>
  </si>
  <si>
    <t>0821000</t>
  </si>
  <si>
    <t xml:space="preserve">Расширение спектра культурно-досуговых услуг подпрограмма "Культурно-досуговая деятельность" государственной программы "Развитие культуры" </t>
  </si>
  <si>
    <t>Проведение мероприятий  по повышению оплаты труда работников учреждений культуры</t>
  </si>
  <si>
    <t>80</t>
  </si>
  <si>
    <t>Поддержка развития гастрольной деятельности</t>
  </si>
  <si>
    <t>Укрепление материально-технической базы и оснащение оборудованием детских музыкальных школ и школ искусств</t>
  </si>
  <si>
    <t>Мероприятия по улучшению жилищных условий граждан, проживающих в сельской местности, в т.ч. молодых семей и молодых специалистов (респ.бюджет)</t>
  </si>
  <si>
    <t>Мероприятия по улучшению жилищных условий граждан, проживающих в сельской местности, в т.ч. молодых семей и молодых специалистов (фед.бюджет)</t>
  </si>
  <si>
    <t>Субсидии гражданам на приобретение жилья</t>
  </si>
  <si>
    <t>к решению "О бюджете муниципального образования "Онгудайский район" на 2014год и на 2015 и 2016 годы"( в редакции решения сессии от 20.03.2014г №5-1, от27.06.2014г № 7-2,  от 30.10.2014г № 9-1)</t>
  </si>
  <si>
    <t>к решению "О бюджете муниципального образования "Онгудайский район" на 2014год и на 2015 и 2016 годы"( в редакции решения сессии от 20.03.2014г №5-1, от 27.06.2014г № 7-2, от 30.10.2014г №9-1)</t>
  </si>
  <si>
    <t xml:space="preserve">Глава муниципального образования </t>
  </si>
  <si>
    <t xml:space="preserve">Заместители Главы муниципального образования </t>
  </si>
  <si>
    <t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</si>
</sst>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  <numFmt numFmtId="167" formatCode="0.0000"/>
    <numFmt numFmtId="168" formatCode="0.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4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8">
    <xf numFmtId="0" fontId="0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49" fontId="3" fillId="0" borderId="1" xfId="1" applyNumberFormat="1" applyFont="1" applyFill="1" applyBorder="1"/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4" fillId="0" borderId="0" xfId="1" applyFont="1" applyFill="1"/>
    <xf numFmtId="0" fontId="7" fillId="0" borderId="0" xfId="1" applyFont="1" applyFill="1"/>
    <xf numFmtId="0" fontId="8" fillId="0" borderId="0" xfId="1" applyFont="1" applyFill="1"/>
    <xf numFmtId="2" fontId="3" fillId="0" borderId="0" xfId="1" applyNumberFormat="1" applyFont="1" applyFill="1" applyAlignment="1"/>
    <xf numFmtId="0" fontId="4" fillId="0" borderId="1" xfId="1" applyFont="1" applyFill="1" applyBorder="1" applyAlignment="1">
      <alignment horizontal="center" vertical="center" wrapText="1"/>
    </xf>
    <xf numFmtId="0" fontId="10" fillId="0" borderId="0" xfId="3" applyFont="1"/>
    <xf numFmtId="0" fontId="10" fillId="0" borderId="0" xfId="3" applyFont="1" applyAlignment="1"/>
    <xf numFmtId="165" fontId="10" fillId="0" borderId="0" xfId="3" applyNumberFormat="1" applyFont="1" applyAlignment="1"/>
    <xf numFmtId="0" fontId="10" fillId="0" borderId="0" xfId="3" applyFont="1" applyBorder="1"/>
    <xf numFmtId="0" fontId="10" fillId="0" borderId="0" xfId="3" applyFont="1" applyAlignment="1">
      <alignment horizontal="left" wrapText="1"/>
    </xf>
    <xf numFmtId="0" fontId="10" fillId="0" borderId="0" xfId="116" applyFont="1" applyAlignment="1">
      <alignment wrapText="1"/>
    </xf>
    <xf numFmtId="165" fontId="2" fillId="0" borderId="0" xfId="116" applyNumberFormat="1" applyFont="1" applyAlignment="1">
      <alignment wrapText="1"/>
    </xf>
    <xf numFmtId="0" fontId="12" fillId="0" borderId="15" xfId="3" applyFont="1" applyBorder="1" applyAlignment="1">
      <alignment horizontal="center"/>
    </xf>
    <xf numFmtId="0" fontId="11" fillId="0" borderId="15" xfId="116" applyBorder="1" applyAlignment="1"/>
    <xf numFmtId="165" fontId="11" fillId="0" borderId="15" xfId="116" applyNumberFormat="1" applyBorder="1" applyAlignment="1"/>
    <xf numFmtId="0" fontId="12" fillId="0" borderId="1" xfId="3" applyFont="1" applyBorder="1" applyAlignment="1">
      <alignment horizontal="center" vertical="center" wrapText="1"/>
    </xf>
    <xf numFmtId="165" fontId="12" fillId="0" borderId="1" xfId="3" applyNumberFormat="1" applyFont="1" applyBorder="1" applyAlignment="1">
      <alignment horizontal="center" vertical="center" wrapText="1"/>
    </xf>
    <xf numFmtId="165" fontId="12" fillId="0" borderId="1" xfId="116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wrapText="1"/>
    </xf>
    <xf numFmtId="2" fontId="12" fillId="0" borderId="1" xfId="3" applyNumberFormat="1" applyFont="1" applyBorder="1" applyAlignment="1">
      <alignment horizontal="right"/>
    </xf>
    <xf numFmtId="0" fontId="10" fillId="0" borderId="1" xfId="3" applyFont="1" applyBorder="1" applyAlignment="1">
      <alignment wrapText="1"/>
    </xf>
    <xf numFmtId="49" fontId="10" fillId="0" borderId="1" xfId="3" applyNumberFormat="1" applyFont="1" applyBorder="1" applyAlignment="1">
      <alignment horizontal="center"/>
    </xf>
    <xf numFmtId="2" fontId="10" fillId="0" borderId="1" xfId="116" applyNumberFormat="1" applyFont="1" applyBorder="1" applyAlignment="1">
      <alignment horizontal="right" wrapText="1"/>
    </xf>
    <xf numFmtId="0" fontId="10" fillId="0" borderId="1" xfId="3" applyFont="1" applyFill="1" applyBorder="1" applyAlignment="1">
      <alignment horizontal="left" wrapText="1"/>
    </xf>
    <xf numFmtId="2" fontId="12" fillId="0" borderId="1" xfId="116" applyNumberFormat="1" applyFont="1" applyBorder="1" applyAlignment="1">
      <alignment horizontal="right" wrapText="1"/>
    </xf>
    <xf numFmtId="0" fontId="12" fillId="0" borderId="0" xfId="3" applyFont="1"/>
    <xf numFmtId="0" fontId="10" fillId="0" borderId="1" xfId="2" applyFont="1" applyFill="1" applyBorder="1" applyAlignment="1">
      <alignment horizontal="justify" vertical="top" wrapText="1" shrinkToFit="1"/>
    </xf>
    <xf numFmtId="49" fontId="12" fillId="0" borderId="1" xfId="3" applyNumberFormat="1" applyFont="1" applyBorder="1" applyAlignment="1">
      <alignment horizontal="center"/>
    </xf>
    <xf numFmtId="165" fontId="10" fillId="0" borderId="0" xfId="3" applyNumberFormat="1" applyFont="1"/>
    <xf numFmtId="0" fontId="12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justify" vertical="top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10" fillId="0" borderId="0" xfId="1" applyFont="1" applyFill="1"/>
    <xf numFmtId="0" fontId="10" fillId="0" borderId="1" xfId="5" applyFont="1" applyFill="1" applyBorder="1" applyAlignment="1">
      <alignment wrapText="1"/>
    </xf>
    <xf numFmtId="49" fontId="10" fillId="0" borderId="1" xfId="2" applyNumberFormat="1" applyFont="1" applyFill="1" applyBorder="1" applyAlignment="1">
      <alignment horizontal="left" wrapText="1" shrinkToFit="1"/>
    </xf>
    <xf numFmtId="0" fontId="10" fillId="0" borderId="1" xfId="0" applyFont="1" applyFill="1" applyBorder="1" applyAlignment="1">
      <alignment horizontal="justify" vertical="center" wrapText="1" shrinkToFit="1"/>
    </xf>
    <xf numFmtId="0" fontId="10" fillId="0" borderId="1" xfId="2" applyFont="1" applyFill="1" applyBorder="1" applyAlignment="1">
      <alignment horizontal="justify" wrapText="1" shrinkToFit="1"/>
    </xf>
    <xf numFmtId="166" fontId="10" fillId="0" borderId="1" xfId="7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1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left"/>
    </xf>
    <xf numFmtId="0" fontId="12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justify" vertical="center" wrapText="1"/>
    </xf>
    <xf numFmtId="49" fontId="10" fillId="0" borderId="1" xfId="1" applyNumberFormat="1" applyFont="1" applyFill="1" applyBorder="1"/>
    <xf numFmtId="0" fontId="10" fillId="0" borderId="1" xfId="1" applyFont="1" applyFill="1" applyBorder="1"/>
    <xf numFmtId="2" fontId="10" fillId="0" borderId="1" xfId="1" applyNumberFormat="1" applyFont="1" applyFill="1" applyBorder="1" applyAlignment="1"/>
    <xf numFmtId="49" fontId="12" fillId="0" borderId="1" xfId="1" applyNumberFormat="1" applyFont="1" applyFill="1" applyBorder="1"/>
    <xf numFmtId="2" fontId="12" fillId="0" borderId="1" xfId="1" applyNumberFormat="1" applyFont="1" applyFill="1" applyBorder="1"/>
    <xf numFmtId="2" fontId="10" fillId="0" borderId="1" xfId="1" applyNumberFormat="1" applyFont="1" applyFill="1" applyBorder="1"/>
    <xf numFmtId="49" fontId="10" fillId="0" borderId="1" xfId="2" applyNumberFormat="1" applyFont="1" applyFill="1" applyBorder="1" applyAlignment="1">
      <alignment horizontal="center" wrapText="1"/>
    </xf>
    <xf numFmtId="0" fontId="12" fillId="0" borderId="1" xfId="1" applyFont="1" applyFill="1" applyBorder="1"/>
    <xf numFmtId="4" fontId="10" fillId="0" borderId="1" xfId="1" applyNumberFormat="1" applyFont="1" applyFill="1" applyBorder="1"/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/>
    <xf numFmtId="164" fontId="10" fillId="0" borderId="0" xfId="1" applyNumberFormat="1" applyFont="1" applyFill="1"/>
    <xf numFmtId="49" fontId="10" fillId="0" borderId="2" xfId="1" applyNumberFormat="1" applyFont="1" applyFill="1" applyBorder="1"/>
    <xf numFmtId="0" fontId="10" fillId="0" borderId="2" xfId="1" applyFont="1" applyFill="1" applyBorder="1"/>
    <xf numFmtId="164" fontId="10" fillId="0" borderId="1" xfId="1" applyNumberFormat="1" applyFont="1" applyFill="1" applyBorder="1"/>
    <xf numFmtId="167" fontId="10" fillId="0" borderId="0" xfId="1" applyNumberFormat="1" applyFont="1" applyFill="1"/>
    <xf numFmtId="49" fontId="10" fillId="0" borderId="3" xfId="1" applyNumberFormat="1" applyFont="1" applyFill="1" applyBorder="1"/>
    <xf numFmtId="0" fontId="10" fillId="0" borderId="3" xfId="1" applyFont="1" applyFill="1" applyBorder="1"/>
    <xf numFmtId="0" fontId="10" fillId="0" borderId="13" xfId="1" applyFont="1" applyFill="1" applyBorder="1"/>
    <xf numFmtId="49" fontId="10" fillId="0" borderId="14" xfId="1" applyNumberFormat="1" applyFont="1" applyFill="1" applyBorder="1"/>
    <xf numFmtId="49" fontId="10" fillId="0" borderId="4" xfId="1" applyNumberFormat="1" applyFont="1" applyFill="1" applyBorder="1"/>
    <xf numFmtId="0" fontId="10" fillId="0" borderId="4" xfId="1" applyFont="1" applyFill="1" applyBorder="1"/>
    <xf numFmtId="4" fontId="10" fillId="0" borderId="0" xfId="1" applyNumberFormat="1" applyFont="1" applyFill="1"/>
    <xf numFmtId="168" fontId="10" fillId="0" borderId="13" xfId="1" applyNumberFormat="1" applyFont="1" applyFill="1" applyBorder="1"/>
    <xf numFmtId="168" fontId="10" fillId="0" borderId="1" xfId="1" applyNumberFormat="1" applyFont="1" applyFill="1" applyBorder="1"/>
    <xf numFmtId="2" fontId="10" fillId="0" borderId="0" xfId="1" applyNumberFormat="1" applyFont="1" applyFill="1"/>
    <xf numFmtId="49" fontId="10" fillId="0" borderId="6" xfId="1" applyNumberFormat="1" applyFont="1" applyFill="1" applyBorder="1"/>
    <xf numFmtId="168" fontId="10" fillId="0" borderId="7" xfId="1" applyNumberFormat="1" applyFont="1" applyFill="1" applyBorder="1"/>
    <xf numFmtId="49" fontId="10" fillId="0" borderId="0" xfId="1" applyNumberFormat="1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vertical="center" wrapText="1"/>
    </xf>
    <xf numFmtId="1" fontId="10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5" xfId="4" applyFont="1" applyFill="1" applyBorder="1" applyAlignment="1">
      <alignment horizontal="left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 shrinkToFit="1"/>
    </xf>
    <xf numFmtId="0" fontId="10" fillId="0" borderId="1" xfId="0" applyFont="1" applyFill="1" applyBorder="1" applyAlignment="1">
      <alignment horizontal="left"/>
    </xf>
    <xf numFmtId="0" fontId="10" fillId="2" borderId="1" xfId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164" fontId="12" fillId="0" borderId="8" xfId="1" applyNumberFormat="1" applyFont="1" applyFill="1" applyBorder="1"/>
    <xf numFmtId="0" fontId="10" fillId="0" borderId="0" xfId="1" applyFont="1" applyFill="1" applyBorder="1" applyAlignment="1">
      <alignment horizontal="center"/>
    </xf>
    <xf numFmtId="49" fontId="10" fillId="0" borderId="0" xfId="1" applyNumberFormat="1" applyFont="1" applyFill="1" applyBorder="1"/>
    <xf numFmtId="164" fontId="10" fillId="0" borderId="0" xfId="1" applyNumberFormat="1" applyFont="1" applyFill="1" applyBorder="1"/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wrapText="1"/>
    </xf>
    <xf numFmtId="49" fontId="10" fillId="0" borderId="12" xfId="1" applyNumberFormat="1" applyFont="1" applyFill="1" applyBorder="1" applyAlignment="1">
      <alignment horizontal="center"/>
    </xf>
    <xf numFmtId="49" fontId="10" fillId="0" borderId="14" xfId="1" applyNumberFormat="1" applyFont="1" applyFill="1" applyBorder="1" applyAlignment="1">
      <alignment horizontal="center"/>
    </xf>
    <xf numFmtId="49" fontId="10" fillId="0" borderId="12" xfId="1" applyNumberFormat="1" applyFont="1" applyFill="1" applyBorder="1"/>
    <xf numFmtId="49" fontId="10" fillId="0" borderId="12" xfId="3" applyNumberFormat="1" applyFont="1" applyFill="1" applyBorder="1" applyAlignment="1">
      <alignment horizontal="center"/>
    </xf>
    <xf numFmtId="0" fontId="10" fillId="0" borderId="12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center"/>
    </xf>
    <xf numFmtId="167" fontId="3" fillId="0" borderId="0" xfId="1" applyNumberFormat="1" applyFont="1" applyFill="1" applyAlignment="1"/>
    <xf numFmtId="167" fontId="3" fillId="0" borderId="1" xfId="1" applyNumberFormat="1" applyFont="1" applyFill="1" applyBorder="1" applyAlignment="1"/>
    <xf numFmtId="167" fontId="10" fillId="0" borderId="1" xfId="1" applyNumberFormat="1" applyFont="1" applyFill="1" applyBorder="1" applyAlignment="1"/>
    <xf numFmtId="167" fontId="10" fillId="0" borderId="9" xfId="1" applyNumberFormat="1" applyFont="1" applyFill="1" applyBorder="1" applyAlignment="1"/>
    <xf numFmtId="167" fontId="10" fillId="0" borderId="0" xfId="4" applyNumberFormat="1" applyFont="1" applyFill="1"/>
    <xf numFmtId="167" fontId="10" fillId="0" borderId="0" xfId="1" applyNumberFormat="1" applyFont="1" applyFill="1" applyAlignment="1"/>
    <xf numFmtId="165" fontId="10" fillId="0" borderId="0" xfId="4" applyNumberFormat="1" applyFont="1" applyFill="1"/>
    <xf numFmtId="165" fontId="10" fillId="0" borderId="9" xfId="1" applyNumberFormat="1" applyFont="1" applyFill="1" applyBorder="1" applyAlignment="1"/>
    <xf numFmtId="49" fontId="12" fillId="0" borderId="3" xfId="1" applyNumberFormat="1" applyFont="1" applyFill="1" applyBorder="1"/>
    <xf numFmtId="0" fontId="10" fillId="0" borderId="1" xfId="4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top" wrapText="1" shrinkToFit="1"/>
    </xf>
    <xf numFmtId="0" fontId="4" fillId="0" borderId="1" xfId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/>
    <xf numFmtId="16" fontId="10" fillId="2" borderId="1" xfId="1" applyNumberFormat="1" applyFont="1" applyFill="1" applyBorder="1" applyAlignment="1">
      <alignment horizontal="justify" vertical="top" wrapText="1"/>
    </xf>
    <xf numFmtId="1" fontId="10" fillId="0" borderId="1" xfId="0" applyNumberFormat="1" applyFont="1" applyFill="1" applyBorder="1" applyAlignment="1" applyProtection="1">
      <alignment horizontal="justify" vertical="center" wrapText="1"/>
      <protection locked="0"/>
    </xf>
    <xf numFmtId="165" fontId="11" fillId="0" borderId="15" xfId="116" applyNumberFormat="1" applyBorder="1" applyAlignment="1">
      <alignment horizontal="right"/>
    </xf>
    <xf numFmtId="167" fontId="3" fillId="0" borderId="0" xfId="1" applyNumberFormat="1" applyFont="1" applyFill="1" applyAlignment="1">
      <alignment horizontal="right"/>
    </xf>
    <xf numFmtId="0" fontId="16" fillId="0" borderId="1" xfId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165" fontId="10" fillId="0" borderId="1" xfId="1" applyNumberFormat="1" applyFont="1" applyFill="1" applyBorder="1" applyAlignment="1"/>
    <xf numFmtId="43" fontId="3" fillId="0" borderId="1" xfId="117" applyFont="1" applyFill="1" applyBorder="1" applyAlignment="1">
      <alignment wrapText="1"/>
    </xf>
    <xf numFmtId="0" fontId="17" fillId="0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justify" vertical="center" wrapText="1"/>
    </xf>
    <xf numFmtId="165" fontId="10" fillId="0" borderId="0" xfId="1" applyNumberFormat="1" applyFont="1" applyFill="1" applyAlignment="1"/>
    <xf numFmtId="2" fontId="12" fillId="0" borderId="1" xfId="1" applyNumberFormat="1" applyFont="1" applyFill="1" applyBorder="1" applyAlignment="1"/>
    <xf numFmtId="2" fontId="12" fillId="0" borderId="1" xfId="6" applyNumberFormat="1" applyFont="1" applyFill="1" applyBorder="1" applyAlignment="1"/>
    <xf numFmtId="2" fontId="10" fillId="0" borderId="1" xfId="6" applyNumberFormat="1" applyFont="1" applyFill="1" applyBorder="1" applyAlignment="1"/>
    <xf numFmtId="2" fontId="12" fillId="0" borderId="9" xfId="1" applyNumberFormat="1" applyFont="1" applyFill="1" applyBorder="1" applyAlignment="1"/>
    <xf numFmtId="49" fontId="12" fillId="0" borderId="1" xfId="3" applyNumberFormat="1" applyFont="1" applyBorder="1" applyAlignment="1">
      <alignment horizontal="center"/>
    </xf>
    <xf numFmtId="165" fontId="10" fillId="0" borderId="0" xfId="3" applyNumberFormat="1" applyFont="1" applyAlignment="1">
      <alignment horizontal="left" wrapText="1"/>
    </xf>
    <xf numFmtId="165" fontId="11" fillId="0" borderId="0" xfId="116" applyNumberFormat="1" applyAlignment="1">
      <alignment horizontal="left" wrapText="1"/>
    </xf>
    <xf numFmtId="165" fontId="3" fillId="0" borderId="0" xfId="116" applyNumberFormat="1" applyFont="1" applyAlignment="1">
      <alignment wrapText="1"/>
    </xf>
    <xf numFmtId="165" fontId="14" fillId="0" borderId="0" xfId="116" applyNumberFormat="1" applyFont="1" applyAlignment="1">
      <alignment wrapText="1"/>
    </xf>
    <xf numFmtId="0" fontId="12" fillId="0" borderId="0" xfId="3" applyFont="1" applyBorder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2" fillId="0" borderId="0" xfId="116" applyFont="1" applyAlignment="1">
      <alignment vertical="center" wrapText="1"/>
    </xf>
    <xf numFmtId="0" fontId="11" fillId="0" borderId="0" xfId="116" applyAlignment="1">
      <alignment wrapText="1"/>
    </xf>
    <xf numFmtId="0" fontId="13" fillId="0" borderId="0" xfId="3" applyFont="1" applyBorder="1" applyAlignment="1">
      <alignment horizontal="center" wrapText="1"/>
    </xf>
    <xf numFmtId="0" fontId="2" fillId="0" borderId="0" xfId="116" applyFont="1" applyAlignment="1">
      <alignment wrapText="1"/>
    </xf>
    <xf numFmtId="164" fontId="3" fillId="0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3" xfId="1" applyNumberFormat="1" applyFont="1" applyFill="1" applyBorder="1" applyAlignment="1">
      <alignment horizontal="center" vertical="center"/>
    </xf>
    <xf numFmtId="167" fontId="4" fillId="0" borderId="4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center" wrapText="1"/>
    </xf>
    <xf numFmtId="0" fontId="15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vertical="center" wrapText="1"/>
    </xf>
  </cellXfs>
  <cellStyles count="118">
    <cellStyle name="Excel Built-in Normal" xfId="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"/>
    <cellStyle name="Обычный 17" xfId="116"/>
    <cellStyle name="Обычный 2" xfId="2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 9" xfId="44"/>
    <cellStyle name="Обычный 3" xfId="45"/>
    <cellStyle name="Обычный 3 10" xfId="46"/>
    <cellStyle name="Обычный 3 11" xfId="47"/>
    <cellStyle name="Обычный 3 12" xfId="48"/>
    <cellStyle name="Обычный 3 13" xfId="49"/>
    <cellStyle name="Обычный 3 14" xfId="50"/>
    <cellStyle name="Обычный 3 15" xfId="51"/>
    <cellStyle name="Обычный 3 16" xfId="52"/>
    <cellStyle name="Обычный 3 17" xfId="53"/>
    <cellStyle name="Обычный 3 18" xfId="54"/>
    <cellStyle name="Обычный 3 19" xfId="55"/>
    <cellStyle name="Обычный 3 2" xfId="56"/>
    <cellStyle name="Обычный 3 2 2" xfId="57"/>
    <cellStyle name="Обычный 3 20" xfId="58"/>
    <cellStyle name="Обычный 3 21" xfId="59"/>
    <cellStyle name="Обычный 3 22" xfId="60"/>
    <cellStyle name="Обычный 3 23" xfId="61"/>
    <cellStyle name="Обычный 3 24" xfId="62"/>
    <cellStyle name="Обычный 3 25" xfId="63"/>
    <cellStyle name="Обычный 3 26" xfId="64"/>
    <cellStyle name="Обычный 3 27" xfId="65"/>
    <cellStyle name="Обычный 3 28" xfId="66"/>
    <cellStyle name="Обычный 3 29" xfId="67"/>
    <cellStyle name="Обычный 3 3" xfId="68"/>
    <cellStyle name="Обычный 3 30" xfId="69"/>
    <cellStyle name="Обычный 3 31" xfId="6"/>
    <cellStyle name="Обычный 3 4" xfId="70"/>
    <cellStyle name="Обычный 3 5" xfId="71"/>
    <cellStyle name="Обычный 3 6" xfId="72"/>
    <cellStyle name="Обычный 3 7" xfId="73"/>
    <cellStyle name="Обычный 3 8" xfId="74"/>
    <cellStyle name="Обычный 3 9" xfId="75"/>
    <cellStyle name="Обычный 4" xfId="76"/>
    <cellStyle name="Обычный 4 10" xfId="77"/>
    <cellStyle name="Обычный 4 11" xfId="78"/>
    <cellStyle name="Обычный 4 12" xfId="79"/>
    <cellStyle name="Обычный 4 13" xfId="80"/>
    <cellStyle name="Обычный 4 14" xfId="81"/>
    <cellStyle name="Обычный 4 15" xfId="82"/>
    <cellStyle name="Обычный 4 16" xfId="83"/>
    <cellStyle name="Обычный 4 17" xfId="84"/>
    <cellStyle name="Обычный 4 18" xfId="85"/>
    <cellStyle name="Обычный 4 19" xfId="86"/>
    <cellStyle name="Обычный 4 2" xfId="87"/>
    <cellStyle name="Обычный 4 20" xfId="88"/>
    <cellStyle name="Обычный 4 21" xfId="89"/>
    <cellStyle name="Обычный 4 22" xfId="90"/>
    <cellStyle name="Обычный 4 23" xfId="91"/>
    <cellStyle name="Обычный 4 24" xfId="92"/>
    <cellStyle name="Обычный 4 25" xfId="93"/>
    <cellStyle name="Обычный 4 26" xfId="94"/>
    <cellStyle name="Обычный 4 27" xfId="95"/>
    <cellStyle name="Обычный 4 28" xfId="96"/>
    <cellStyle name="Обычный 4 29" xfId="97"/>
    <cellStyle name="Обычный 4 3" xfId="98"/>
    <cellStyle name="Обычный 4 30" xfId="99"/>
    <cellStyle name="Обычный 4 4" xfId="100"/>
    <cellStyle name="Обычный 4 5" xfId="101"/>
    <cellStyle name="Обычный 4 6" xfId="102"/>
    <cellStyle name="Обычный 4 7" xfId="103"/>
    <cellStyle name="Обычный 4 8" xfId="104"/>
    <cellStyle name="Обычный 4 9" xfId="105"/>
    <cellStyle name="Обычный 5" xfId="4"/>
    <cellStyle name="Обычный 5 2" xfId="106"/>
    <cellStyle name="Обычный 6" xfId="107"/>
    <cellStyle name="Обычный 7" xfId="108"/>
    <cellStyle name="Обычный 8" xfId="109"/>
    <cellStyle name="Обычный 9" xfId="110"/>
    <cellStyle name="Обычный_прил 7,9-2009-2010 нов классиф." xfId="5"/>
    <cellStyle name="Обычный_прилож 8,10 -2008г." xfId="3"/>
    <cellStyle name="Тысячи [0]_перечис.11" xfId="111"/>
    <cellStyle name="Тысячи_перечис.11" xfId="112"/>
    <cellStyle name="Финансовый" xfId="117" builtinId="3"/>
    <cellStyle name="Финансовый 13" xfId="113"/>
    <cellStyle name="Финансовый 2" xfId="114"/>
    <cellStyle name="Финансовый 3" xfId="7"/>
    <cellStyle name="Финансовый 9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66"/>
  <sheetViews>
    <sheetView view="pageBreakPreview" topLeftCell="A11" zoomScaleNormal="100" zoomScaleSheetLayoutView="100" workbookViewId="0">
      <selection activeCell="D3" sqref="D3:F3"/>
    </sheetView>
  </sheetViews>
  <sheetFormatPr defaultColWidth="26.28515625" defaultRowHeight="12.75" x14ac:dyDescent="0.2"/>
  <cols>
    <col min="1" max="1" width="48.5703125" style="14" customWidth="1"/>
    <col min="2" max="2" width="7.7109375" style="14" customWidth="1"/>
    <col min="3" max="3" width="7.28515625" style="14" customWidth="1"/>
    <col min="4" max="4" width="14.85546875" style="37" customWidth="1"/>
    <col min="5" max="5" width="13.5703125" style="37" customWidth="1"/>
    <col min="6" max="6" width="14.140625" style="37" customWidth="1"/>
    <col min="7" max="254" width="26.28515625" style="14"/>
    <col min="255" max="255" width="52.5703125" style="14" customWidth="1"/>
    <col min="256" max="256" width="7.7109375" style="14" customWidth="1"/>
    <col min="257" max="257" width="7.28515625" style="14" customWidth="1"/>
    <col min="258" max="259" width="0" style="14" hidden="1" customWidth="1"/>
    <col min="260" max="260" width="12.7109375" style="14" customWidth="1"/>
    <col min="261" max="261" width="11.28515625" style="14" customWidth="1"/>
    <col min="262" max="262" width="14.140625" style="14" customWidth="1"/>
    <col min="263" max="510" width="26.28515625" style="14"/>
    <col min="511" max="511" width="52.5703125" style="14" customWidth="1"/>
    <col min="512" max="512" width="7.7109375" style="14" customWidth="1"/>
    <col min="513" max="513" width="7.28515625" style="14" customWidth="1"/>
    <col min="514" max="515" width="0" style="14" hidden="1" customWidth="1"/>
    <col min="516" max="516" width="12.7109375" style="14" customWidth="1"/>
    <col min="517" max="517" width="11.28515625" style="14" customWidth="1"/>
    <col min="518" max="518" width="14.140625" style="14" customWidth="1"/>
    <col min="519" max="766" width="26.28515625" style="14"/>
    <col min="767" max="767" width="52.5703125" style="14" customWidth="1"/>
    <col min="768" max="768" width="7.7109375" style="14" customWidth="1"/>
    <col min="769" max="769" width="7.28515625" style="14" customWidth="1"/>
    <col min="770" max="771" width="0" style="14" hidden="1" customWidth="1"/>
    <col min="772" max="772" width="12.7109375" style="14" customWidth="1"/>
    <col min="773" max="773" width="11.28515625" style="14" customWidth="1"/>
    <col min="774" max="774" width="14.140625" style="14" customWidth="1"/>
    <col min="775" max="1022" width="26.28515625" style="14"/>
    <col min="1023" max="1023" width="52.5703125" style="14" customWidth="1"/>
    <col min="1024" max="1024" width="7.7109375" style="14" customWidth="1"/>
    <col min="1025" max="1025" width="7.28515625" style="14" customWidth="1"/>
    <col min="1026" max="1027" width="0" style="14" hidden="1" customWidth="1"/>
    <col min="1028" max="1028" width="12.7109375" style="14" customWidth="1"/>
    <col min="1029" max="1029" width="11.28515625" style="14" customWidth="1"/>
    <col min="1030" max="1030" width="14.140625" style="14" customWidth="1"/>
    <col min="1031" max="1278" width="26.28515625" style="14"/>
    <col min="1279" max="1279" width="52.5703125" style="14" customWidth="1"/>
    <col min="1280" max="1280" width="7.7109375" style="14" customWidth="1"/>
    <col min="1281" max="1281" width="7.28515625" style="14" customWidth="1"/>
    <col min="1282" max="1283" width="0" style="14" hidden="1" customWidth="1"/>
    <col min="1284" max="1284" width="12.7109375" style="14" customWidth="1"/>
    <col min="1285" max="1285" width="11.28515625" style="14" customWidth="1"/>
    <col min="1286" max="1286" width="14.140625" style="14" customWidth="1"/>
    <col min="1287" max="1534" width="26.28515625" style="14"/>
    <col min="1535" max="1535" width="52.5703125" style="14" customWidth="1"/>
    <col min="1536" max="1536" width="7.7109375" style="14" customWidth="1"/>
    <col min="1537" max="1537" width="7.28515625" style="14" customWidth="1"/>
    <col min="1538" max="1539" width="0" style="14" hidden="1" customWidth="1"/>
    <col min="1540" max="1540" width="12.7109375" style="14" customWidth="1"/>
    <col min="1541" max="1541" width="11.28515625" style="14" customWidth="1"/>
    <col min="1542" max="1542" width="14.140625" style="14" customWidth="1"/>
    <col min="1543" max="1790" width="26.28515625" style="14"/>
    <col min="1791" max="1791" width="52.5703125" style="14" customWidth="1"/>
    <col min="1792" max="1792" width="7.7109375" style="14" customWidth="1"/>
    <col min="1793" max="1793" width="7.28515625" style="14" customWidth="1"/>
    <col min="1794" max="1795" width="0" style="14" hidden="1" customWidth="1"/>
    <col min="1796" max="1796" width="12.7109375" style="14" customWidth="1"/>
    <col min="1797" max="1797" width="11.28515625" style="14" customWidth="1"/>
    <col min="1798" max="1798" width="14.140625" style="14" customWidth="1"/>
    <col min="1799" max="2046" width="26.28515625" style="14"/>
    <col min="2047" max="2047" width="52.5703125" style="14" customWidth="1"/>
    <col min="2048" max="2048" width="7.7109375" style="14" customWidth="1"/>
    <col min="2049" max="2049" width="7.28515625" style="14" customWidth="1"/>
    <col min="2050" max="2051" width="0" style="14" hidden="1" customWidth="1"/>
    <col min="2052" max="2052" width="12.7109375" style="14" customWidth="1"/>
    <col min="2053" max="2053" width="11.28515625" style="14" customWidth="1"/>
    <col min="2054" max="2054" width="14.140625" style="14" customWidth="1"/>
    <col min="2055" max="2302" width="26.28515625" style="14"/>
    <col min="2303" max="2303" width="52.5703125" style="14" customWidth="1"/>
    <col min="2304" max="2304" width="7.7109375" style="14" customWidth="1"/>
    <col min="2305" max="2305" width="7.28515625" style="14" customWidth="1"/>
    <col min="2306" max="2307" width="0" style="14" hidden="1" customWidth="1"/>
    <col min="2308" max="2308" width="12.7109375" style="14" customWidth="1"/>
    <col min="2309" max="2309" width="11.28515625" style="14" customWidth="1"/>
    <col min="2310" max="2310" width="14.140625" style="14" customWidth="1"/>
    <col min="2311" max="2558" width="26.28515625" style="14"/>
    <col min="2559" max="2559" width="52.5703125" style="14" customWidth="1"/>
    <col min="2560" max="2560" width="7.7109375" style="14" customWidth="1"/>
    <col min="2561" max="2561" width="7.28515625" style="14" customWidth="1"/>
    <col min="2562" max="2563" width="0" style="14" hidden="1" customWidth="1"/>
    <col min="2564" max="2564" width="12.7109375" style="14" customWidth="1"/>
    <col min="2565" max="2565" width="11.28515625" style="14" customWidth="1"/>
    <col min="2566" max="2566" width="14.140625" style="14" customWidth="1"/>
    <col min="2567" max="2814" width="26.28515625" style="14"/>
    <col min="2815" max="2815" width="52.5703125" style="14" customWidth="1"/>
    <col min="2816" max="2816" width="7.7109375" style="14" customWidth="1"/>
    <col min="2817" max="2817" width="7.28515625" style="14" customWidth="1"/>
    <col min="2818" max="2819" width="0" style="14" hidden="1" customWidth="1"/>
    <col min="2820" max="2820" width="12.7109375" style="14" customWidth="1"/>
    <col min="2821" max="2821" width="11.28515625" style="14" customWidth="1"/>
    <col min="2822" max="2822" width="14.140625" style="14" customWidth="1"/>
    <col min="2823" max="3070" width="26.28515625" style="14"/>
    <col min="3071" max="3071" width="52.5703125" style="14" customWidth="1"/>
    <col min="3072" max="3072" width="7.7109375" style="14" customWidth="1"/>
    <col min="3073" max="3073" width="7.28515625" style="14" customWidth="1"/>
    <col min="3074" max="3075" width="0" style="14" hidden="1" customWidth="1"/>
    <col min="3076" max="3076" width="12.7109375" style="14" customWidth="1"/>
    <col min="3077" max="3077" width="11.28515625" style="14" customWidth="1"/>
    <col min="3078" max="3078" width="14.140625" style="14" customWidth="1"/>
    <col min="3079" max="3326" width="26.28515625" style="14"/>
    <col min="3327" max="3327" width="52.5703125" style="14" customWidth="1"/>
    <col min="3328" max="3328" width="7.7109375" style="14" customWidth="1"/>
    <col min="3329" max="3329" width="7.28515625" style="14" customWidth="1"/>
    <col min="3330" max="3331" width="0" style="14" hidden="1" customWidth="1"/>
    <col min="3332" max="3332" width="12.7109375" style="14" customWidth="1"/>
    <col min="3333" max="3333" width="11.28515625" style="14" customWidth="1"/>
    <col min="3334" max="3334" width="14.140625" style="14" customWidth="1"/>
    <col min="3335" max="3582" width="26.28515625" style="14"/>
    <col min="3583" max="3583" width="52.5703125" style="14" customWidth="1"/>
    <col min="3584" max="3584" width="7.7109375" style="14" customWidth="1"/>
    <col min="3585" max="3585" width="7.28515625" style="14" customWidth="1"/>
    <col min="3586" max="3587" width="0" style="14" hidden="1" customWidth="1"/>
    <col min="3588" max="3588" width="12.7109375" style="14" customWidth="1"/>
    <col min="3589" max="3589" width="11.28515625" style="14" customWidth="1"/>
    <col min="3590" max="3590" width="14.140625" style="14" customWidth="1"/>
    <col min="3591" max="3838" width="26.28515625" style="14"/>
    <col min="3839" max="3839" width="52.5703125" style="14" customWidth="1"/>
    <col min="3840" max="3840" width="7.7109375" style="14" customWidth="1"/>
    <col min="3841" max="3841" width="7.28515625" style="14" customWidth="1"/>
    <col min="3842" max="3843" width="0" style="14" hidden="1" customWidth="1"/>
    <col min="3844" max="3844" width="12.7109375" style="14" customWidth="1"/>
    <col min="3845" max="3845" width="11.28515625" style="14" customWidth="1"/>
    <col min="3846" max="3846" width="14.140625" style="14" customWidth="1"/>
    <col min="3847" max="4094" width="26.28515625" style="14"/>
    <col min="4095" max="4095" width="52.5703125" style="14" customWidth="1"/>
    <col min="4096" max="4096" width="7.7109375" style="14" customWidth="1"/>
    <col min="4097" max="4097" width="7.28515625" style="14" customWidth="1"/>
    <col min="4098" max="4099" width="0" style="14" hidden="1" customWidth="1"/>
    <col min="4100" max="4100" width="12.7109375" style="14" customWidth="1"/>
    <col min="4101" max="4101" width="11.28515625" style="14" customWidth="1"/>
    <col min="4102" max="4102" width="14.140625" style="14" customWidth="1"/>
    <col min="4103" max="4350" width="26.28515625" style="14"/>
    <col min="4351" max="4351" width="52.5703125" style="14" customWidth="1"/>
    <col min="4352" max="4352" width="7.7109375" style="14" customWidth="1"/>
    <col min="4353" max="4353" width="7.28515625" style="14" customWidth="1"/>
    <col min="4354" max="4355" width="0" style="14" hidden="1" customWidth="1"/>
    <col min="4356" max="4356" width="12.7109375" style="14" customWidth="1"/>
    <col min="4357" max="4357" width="11.28515625" style="14" customWidth="1"/>
    <col min="4358" max="4358" width="14.140625" style="14" customWidth="1"/>
    <col min="4359" max="4606" width="26.28515625" style="14"/>
    <col min="4607" max="4607" width="52.5703125" style="14" customWidth="1"/>
    <col min="4608" max="4608" width="7.7109375" style="14" customWidth="1"/>
    <col min="4609" max="4609" width="7.28515625" style="14" customWidth="1"/>
    <col min="4610" max="4611" width="0" style="14" hidden="1" customWidth="1"/>
    <col min="4612" max="4612" width="12.7109375" style="14" customWidth="1"/>
    <col min="4613" max="4613" width="11.28515625" style="14" customWidth="1"/>
    <col min="4614" max="4614" width="14.140625" style="14" customWidth="1"/>
    <col min="4615" max="4862" width="26.28515625" style="14"/>
    <col min="4863" max="4863" width="52.5703125" style="14" customWidth="1"/>
    <col min="4864" max="4864" width="7.7109375" style="14" customWidth="1"/>
    <col min="4865" max="4865" width="7.28515625" style="14" customWidth="1"/>
    <col min="4866" max="4867" width="0" style="14" hidden="1" customWidth="1"/>
    <col min="4868" max="4868" width="12.7109375" style="14" customWidth="1"/>
    <col min="4869" max="4869" width="11.28515625" style="14" customWidth="1"/>
    <col min="4870" max="4870" width="14.140625" style="14" customWidth="1"/>
    <col min="4871" max="5118" width="26.28515625" style="14"/>
    <col min="5119" max="5119" width="52.5703125" style="14" customWidth="1"/>
    <col min="5120" max="5120" width="7.7109375" style="14" customWidth="1"/>
    <col min="5121" max="5121" width="7.28515625" style="14" customWidth="1"/>
    <col min="5122" max="5123" width="0" style="14" hidden="1" customWidth="1"/>
    <col min="5124" max="5124" width="12.7109375" style="14" customWidth="1"/>
    <col min="5125" max="5125" width="11.28515625" style="14" customWidth="1"/>
    <col min="5126" max="5126" width="14.140625" style="14" customWidth="1"/>
    <col min="5127" max="5374" width="26.28515625" style="14"/>
    <col min="5375" max="5375" width="52.5703125" style="14" customWidth="1"/>
    <col min="5376" max="5376" width="7.7109375" style="14" customWidth="1"/>
    <col min="5377" max="5377" width="7.28515625" style="14" customWidth="1"/>
    <col min="5378" max="5379" width="0" style="14" hidden="1" customWidth="1"/>
    <col min="5380" max="5380" width="12.7109375" style="14" customWidth="1"/>
    <col min="5381" max="5381" width="11.28515625" style="14" customWidth="1"/>
    <col min="5382" max="5382" width="14.140625" style="14" customWidth="1"/>
    <col min="5383" max="5630" width="26.28515625" style="14"/>
    <col min="5631" max="5631" width="52.5703125" style="14" customWidth="1"/>
    <col min="5632" max="5632" width="7.7109375" style="14" customWidth="1"/>
    <col min="5633" max="5633" width="7.28515625" style="14" customWidth="1"/>
    <col min="5634" max="5635" width="0" style="14" hidden="1" customWidth="1"/>
    <col min="5636" max="5636" width="12.7109375" style="14" customWidth="1"/>
    <col min="5637" max="5637" width="11.28515625" style="14" customWidth="1"/>
    <col min="5638" max="5638" width="14.140625" style="14" customWidth="1"/>
    <col min="5639" max="5886" width="26.28515625" style="14"/>
    <col min="5887" max="5887" width="52.5703125" style="14" customWidth="1"/>
    <col min="5888" max="5888" width="7.7109375" style="14" customWidth="1"/>
    <col min="5889" max="5889" width="7.28515625" style="14" customWidth="1"/>
    <col min="5890" max="5891" width="0" style="14" hidden="1" customWidth="1"/>
    <col min="5892" max="5892" width="12.7109375" style="14" customWidth="1"/>
    <col min="5893" max="5893" width="11.28515625" style="14" customWidth="1"/>
    <col min="5894" max="5894" width="14.140625" style="14" customWidth="1"/>
    <col min="5895" max="6142" width="26.28515625" style="14"/>
    <col min="6143" max="6143" width="52.5703125" style="14" customWidth="1"/>
    <col min="6144" max="6144" width="7.7109375" style="14" customWidth="1"/>
    <col min="6145" max="6145" width="7.28515625" style="14" customWidth="1"/>
    <col min="6146" max="6147" width="0" style="14" hidden="1" customWidth="1"/>
    <col min="6148" max="6148" width="12.7109375" style="14" customWidth="1"/>
    <col min="6149" max="6149" width="11.28515625" style="14" customWidth="1"/>
    <col min="6150" max="6150" width="14.140625" style="14" customWidth="1"/>
    <col min="6151" max="6398" width="26.28515625" style="14"/>
    <col min="6399" max="6399" width="52.5703125" style="14" customWidth="1"/>
    <col min="6400" max="6400" width="7.7109375" style="14" customWidth="1"/>
    <col min="6401" max="6401" width="7.28515625" style="14" customWidth="1"/>
    <col min="6402" max="6403" width="0" style="14" hidden="1" customWidth="1"/>
    <col min="6404" max="6404" width="12.7109375" style="14" customWidth="1"/>
    <col min="6405" max="6405" width="11.28515625" style="14" customWidth="1"/>
    <col min="6406" max="6406" width="14.140625" style="14" customWidth="1"/>
    <col min="6407" max="6654" width="26.28515625" style="14"/>
    <col min="6655" max="6655" width="52.5703125" style="14" customWidth="1"/>
    <col min="6656" max="6656" width="7.7109375" style="14" customWidth="1"/>
    <col min="6657" max="6657" width="7.28515625" style="14" customWidth="1"/>
    <col min="6658" max="6659" width="0" style="14" hidden="1" customWidth="1"/>
    <col min="6660" max="6660" width="12.7109375" style="14" customWidth="1"/>
    <col min="6661" max="6661" width="11.28515625" style="14" customWidth="1"/>
    <col min="6662" max="6662" width="14.140625" style="14" customWidth="1"/>
    <col min="6663" max="6910" width="26.28515625" style="14"/>
    <col min="6911" max="6911" width="52.5703125" style="14" customWidth="1"/>
    <col min="6912" max="6912" width="7.7109375" style="14" customWidth="1"/>
    <col min="6913" max="6913" width="7.28515625" style="14" customWidth="1"/>
    <col min="6914" max="6915" width="0" style="14" hidden="1" customWidth="1"/>
    <col min="6916" max="6916" width="12.7109375" style="14" customWidth="1"/>
    <col min="6917" max="6917" width="11.28515625" style="14" customWidth="1"/>
    <col min="6918" max="6918" width="14.140625" style="14" customWidth="1"/>
    <col min="6919" max="7166" width="26.28515625" style="14"/>
    <col min="7167" max="7167" width="52.5703125" style="14" customWidth="1"/>
    <col min="7168" max="7168" width="7.7109375" style="14" customWidth="1"/>
    <col min="7169" max="7169" width="7.28515625" style="14" customWidth="1"/>
    <col min="7170" max="7171" width="0" style="14" hidden="1" customWidth="1"/>
    <col min="7172" max="7172" width="12.7109375" style="14" customWidth="1"/>
    <col min="7173" max="7173" width="11.28515625" style="14" customWidth="1"/>
    <col min="7174" max="7174" width="14.140625" style="14" customWidth="1"/>
    <col min="7175" max="7422" width="26.28515625" style="14"/>
    <col min="7423" max="7423" width="52.5703125" style="14" customWidth="1"/>
    <col min="7424" max="7424" width="7.7109375" style="14" customWidth="1"/>
    <col min="7425" max="7425" width="7.28515625" style="14" customWidth="1"/>
    <col min="7426" max="7427" width="0" style="14" hidden="1" customWidth="1"/>
    <col min="7428" max="7428" width="12.7109375" style="14" customWidth="1"/>
    <col min="7429" max="7429" width="11.28515625" style="14" customWidth="1"/>
    <col min="7430" max="7430" width="14.140625" style="14" customWidth="1"/>
    <col min="7431" max="7678" width="26.28515625" style="14"/>
    <col min="7679" max="7679" width="52.5703125" style="14" customWidth="1"/>
    <col min="7680" max="7680" width="7.7109375" style="14" customWidth="1"/>
    <col min="7681" max="7681" width="7.28515625" style="14" customWidth="1"/>
    <col min="7682" max="7683" width="0" style="14" hidden="1" customWidth="1"/>
    <col min="7684" max="7684" width="12.7109375" style="14" customWidth="1"/>
    <col min="7685" max="7685" width="11.28515625" style="14" customWidth="1"/>
    <col min="7686" max="7686" width="14.140625" style="14" customWidth="1"/>
    <col min="7687" max="7934" width="26.28515625" style="14"/>
    <col min="7935" max="7935" width="52.5703125" style="14" customWidth="1"/>
    <col min="7936" max="7936" width="7.7109375" style="14" customWidth="1"/>
    <col min="7937" max="7937" width="7.28515625" style="14" customWidth="1"/>
    <col min="7938" max="7939" width="0" style="14" hidden="1" customWidth="1"/>
    <col min="7940" max="7940" width="12.7109375" style="14" customWidth="1"/>
    <col min="7941" max="7941" width="11.28515625" style="14" customWidth="1"/>
    <col min="7942" max="7942" width="14.140625" style="14" customWidth="1"/>
    <col min="7943" max="8190" width="26.28515625" style="14"/>
    <col min="8191" max="8191" width="52.5703125" style="14" customWidth="1"/>
    <col min="8192" max="8192" width="7.7109375" style="14" customWidth="1"/>
    <col min="8193" max="8193" width="7.28515625" style="14" customWidth="1"/>
    <col min="8194" max="8195" width="0" style="14" hidden="1" customWidth="1"/>
    <col min="8196" max="8196" width="12.7109375" style="14" customWidth="1"/>
    <col min="8197" max="8197" width="11.28515625" style="14" customWidth="1"/>
    <col min="8198" max="8198" width="14.140625" style="14" customWidth="1"/>
    <col min="8199" max="8446" width="26.28515625" style="14"/>
    <col min="8447" max="8447" width="52.5703125" style="14" customWidth="1"/>
    <col min="8448" max="8448" width="7.7109375" style="14" customWidth="1"/>
    <col min="8449" max="8449" width="7.28515625" style="14" customWidth="1"/>
    <col min="8450" max="8451" width="0" style="14" hidden="1" customWidth="1"/>
    <col min="8452" max="8452" width="12.7109375" style="14" customWidth="1"/>
    <col min="8453" max="8453" width="11.28515625" style="14" customWidth="1"/>
    <col min="8454" max="8454" width="14.140625" style="14" customWidth="1"/>
    <col min="8455" max="8702" width="26.28515625" style="14"/>
    <col min="8703" max="8703" width="52.5703125" style="14" customWidth="1"/>
    <col min="8704" max="8704" width="7.7109375" style="14" customWidth="1"/>
    <col min="8705" max="8705" width="7.28515625" style="14" customWidth="1"/>
    <col min="8706" max="8707" width="0" style="14" hidden="1" customWidth="1"/>
    <col min="8708" max="8708" width="12.7109375" style="14" customWidth="1"/>
    <col min="8709" max="8709" width="11.28515625" style="14" customWidth="1"/>
    <col min="8710" max="8710" width="14.140625" style="14" customWidth="1"/>
    <col min="8711" max="8958" width="26.28515625" style="14"/>
    <col min="8959" max="8959" width="52.5703125" style="14" customWidth="1"/>
    <col min="8960" max="8960" width="7.7109375" style="14" customWidth="1"/>
    <col min="8961" max="8961" width="7.28515625" style="14" customWidth="1"/>
    <col min="8962" max="8963" width="0" style="14" hidden="1" customWidth="1"/>
    <col min="8964" max="8964" width="12.7109375" style="14" customWidth="1"/>
    <col min="8965" max="8965" width="11.28515625" style="14" customWidth="1"/>
    <col min="8966" max="8966" width="14.140625" style="14" customWidth="1"/>
    <col min="8967" max="9214" width="26.28515625" style="14"/>
    <col min="9215" max="9215" width="52.5703125" style="14" customWidth="1"/>
    <col min="9216" max="9216" width="7.7109375" style="14" customWidth="1"/>
    <col min="9217" max="9217" width="7.28515625" style="14" customWidth="1"/>
    <col min="9218" max="9219" width="0" style="14" hidden="1" customWidth="1"/>
    <col min="9220" max="9220" width="12.7109375" style="14" customWidth="1"/>
    <col min="9221" max="9221" width="11.28515625" style="14" customWidth="1"/>
    <col min="9222" max="9222" width="14.140625" style="14" customWidth="1"/>
    <col min="9223" max="9470" width="26.28515625" style="14"/>
    <col min="9471" max="9471" width="52.5703125" style="14" customWidth="1"/>
    <col min="9472" max="9472" width="7.7109375" style="14" customWidth="1"/>
    <col min="9473" max="9473" width="7.28515625" style="14" customWidth="1"/>
    <col min="9474" max="9475" width="0" style="14" hidden="1" customWidth="1"/>
    <col min="9476" max="9476" width="12.7109375" style="14" customWidth="1"/>
    <col min="9477" max="9477" width="11.28515625" style="14" customWidth="1"/>
    <col min="9478" max="9478" width="14.140625" style="14" customWidth="1"/>
    <col min="9479" max="9726" width="26.28515625" style="14"/>
    <col min="9727" max="9727" width="52.5703125" style="14" customWidth="1"/>
    <col min="9728" max="9728" width="7.7109375" style="14" customWidth="1"/>
    <col min="9729" max="9729" width="7.28515625" style="14" customWidth="1"/>
    <col min="9730" max="9731" width="0" style="14" hidden="1" customWidth="1"/>
    <col min="9732" max="9732" width="12.7109375" style="14" customWidth="1"/>
    <col min="9733" max="9733" width="11.28515625" style="14" customWidth="1"/>
    <col min="9734" max="9734" width="14.140625" style="14" customWidth="1"/>
    <col min="9735" max="9982" width="26.28515625" style="14"/>
    <col min="9983" max="9983" width="52.5703125" style="14" customWidth="1"/>
    <col min="9984" max="9984" width="7.7109375" style="14" customWidth="1"/>
    <col min="9985" max="9985" width="7.28515625" style="14" customWidth="1"/>
    <col min="9986" max="9987" width="0" style="14" hidden="1" customWidth="1"/>
    <col min="9988" max="9988" width="12.7109375" style="14" customWidth="1"/>
    <col min="9989" max="9989" width="11.28515625" style="14" customWidth="1"/>
    <col min="9990" max="9990" width="14.140625" style="14" customWidth="1"/>
    <col min="9991" max="10238" width="26.28515625" style="14"/>
    <col min="10239" max="10239" width="52.5703125" style="14" customWidth="1"/>
    <col min="10240" max="10240" width="7.7109375" style="14" customWidth="1"/>
    <col min="10241" max="10241" width="7.28515625" style="14" customWidth="1"/>
    <col min="10242" max="10243" width="0" style="14" hidden="1" customWidth="1"/>
    <col min="10244" max="10244" width="12.7109375" style="14" customWidth="1"/>
    <col min="10245" max="10245" width="11.28515625" style="14" customWidth="1"/>
    <col min="10246" max="10246" width="14.140625" style="14" customWidth="1"/>
    <col min="10247" max="10494" width="26.28515625" style="14"/>
    <col min="10495" max="10495" width="52.5703125" style="14" customWidth="1"/>
    <col min="10496" max="10496" width="7.7109375" style="14" customWidth="1"/>
    <col min="10497" max="10497" width="7.28515625" style="14" customWidth="1"/>
    <col min="10498" max="10499" width="0" style="14" hidden="1" customWidth="1"/>
    <col min="10500" max="10500" width="12.7109375" style="14" customWidth="1"/>
    <col min="10501" max="10501" width="11.28515625" style="14" customWidth="1"/>
    <col min="10502" max="10502" width="14.140625" style="14" customWidth="1"/>
    <col min="10503" max="10750" width="26.28515625" style="14"/>
    <col min="10751" max="10751" width="52.5703125" style="14" customWidth="1"/>
    <col min="10752" max="10752" width="7.7109375" style="14" customWidth="1"/>
    <col min="10753" max="10753" width="7.28515625" style="14" customWidth="1"/>
    <col min="10754" max="10755" width="0" style="14" hidden="1" customWidth="1"/>
    <col min="10756" max="10756" width="12.7109375" style="14" customWidth="1"/>
    <col min="10757" max="10757" width="11.28515625" style="14" customWidth="1"/>
    <col min="10758" max="10758" width="14.140625" style="14" customWidth="1"/>
    <col min="10759" max="11006" width="26.28515625" style="14"/>
    <col min="11007" max="11007" width="52.5703125" style="14" customWidth="1"/>
    <col min="11008" max="11008" width="7.7109375" style="14" customWidth="1"/>
    <col min="11009" max="11009" width="7.28515625" style="14" customWidth="1"/>
    <col min="11010" max="11011" width="0" style="14" hidden="1" customWidth="1"/>
    <col min="11012" max="11012" width="12.7109375" style="14" customWidth="1"/>
    <col min="11013" max="11013" width="11.28515625" style="14" customWidth="1"/>
    <col min="11014" max="11014" width="14.140625" style="14" customWidth="1"/>
    <col min="11015" max="11262" width="26.28515625" style="14"/>
    <col min="11263" max="11263" width="52.5703125" style="14" customWidth="1"/>
    <col min="11264" max="11264" width="7.7109375" style="14" customWidth="1"/>
    <col min="11265" max="11265" width="7.28515625" style="14" customWidth="1"/>
    <col min="11266" max="11267" width="0" style="14" hidden="1" customWidth="1"/>
    <col min="11268" max="11268" width="12.7109375" style="14" customWidth="1"/>
    <col min="11269" max="11269" width="11.28515625" style="14" customWidth="1"/>
    <col min="11270" max="11270" width="14.140625" style="14" customWidth="1"/>
    <col min="11271" max="11518" width="26.28515625" style="14"/>
    <col min="11519" max="11519" width="52.5703125" style="14" customWidth="1"/>
    <col min="11520" max="11520" width="7.7109375" style="14" customWidth="1"/>
    <col min="11521" max="11521" width="7.28515625" style="14" customWidth="1"/>
    <col min="11522" max="11523" width="0" style="14" hidden="1" customWidth="1"/>
    <col min="11524" max="11524" width="12.7109375" style="14" customWidth="1"/>
    <col min="11525" max="11525" width="11.28515625" style="14" customWidth="1"/>
    <col min="11526" max="11526" width="14.140625" style="14" customWidth="1"/>
    <col min="11527" max="11774" width="26.28515625" style="14"/>
    <col min="11775" max="11775" width="52.5703125" style="14" customWidth="1"/>
    <col min="11776" max="11776" width="7.7109375" style="14" customWidth="1"/>
    <col min="11777" max="11777" width="7.28515625" style="14" customWidth="1"/>
    <col min="11778" max="11779" width="0" style="14" hidden="1" customWidth="1"/>
    <col min="11780" max="11780" width="12.7109375" style="14" customWidth="1"/>
    <col min="11781" max="11781" width="11.28515625" style="14" customWidth="1"/>
    <col min="11782" max="11782" width="14.140625" style="14" customWidth="1"/>
    <col min="11783" max="12030" width="26.28515625" style="14"/>
    <col min="12031" max="12031" width="52.5703125" style="14" customWidth="1"/>
    <col min="12032" max="12032" width="7.7109375" style="14" customWidth="1"/>
    <col min="12033" max="12033" width="7.28515625" style="14" customWidth="1"/>
    <col min="12034" max="12035" width="0" style="14" hidden="1" customWidth="1"/>
    <col min="12036" max="12036" width="12.7109375" style="14" customWidth="1"/>
    <col min="12037" max="12037" width="11.28515625" style="14" customWidth="1"/>
    <col min="12038" max="12038" width="14.140625" style="14" customWidth="1"/>
    <col min="12039" max="12286" width="26.28515625" style="14"/>
    <col min="12287" max="12287" width="52.5703125" style="14" customWidth="1"/>
    <col min="12288" max="12288" width="7.7109375" style="14" customWidth="1"/>
    <col min="12289" max="12289" width="7.28515625" style="14" customWidth="1"/>
    <col min="12290" max="12291" width="0" style="14" hidden="1" customWidth="1"/>
    <col min="12292" max="12292" width="12.7109375" style="14" customWidth="1"/>
    <col min="12293" max="12293" width="11.28515625" style="14" customWidth="1"/>
    <col min="12294" max="12294" width="14.140625" style="14" customWidth="1"/>
    <col min="12295" max="12542" width="26.28515625" style="14"/>
    <col min="12543" max="12543" width="52.5703125" style="14" customWidth="1"/>
    <col min="12544" max="12544" width="7.7109375" style="14" customWidth="1"/>
    <col min="12545" max="12545" width="7.28515625" style="14" customWidth="1"/>
    <col min="12546" max="12547" width="0" style="14" hidden="1" customWidth="1"/>
    <col min="12548" max="12548" width="12.7109375" style="14" customWidth="1"/>
    <col min="12549" max="12549" width="11.28515625" style="14" customWidth="1"/>
    <col min="12550" max="12550" width="14.140625" style="14" customWidth="1"/>
    <col min="12551" max="12798" width="26.28515625" style="14"/>
    <col min="12799" max="12799" width="52.5703125" style="14" customWidth="1"/>
    <col min="12800" max="12800" width="7.7109375" style="14" customWidth="1"/>
    <col min="12801" max="12801" width="7.28515625" style="14" customWidth="1"/>
    <col min="12802" max="12803" width="0" style="14" hidden="1" customWidth="1"/>
    <col min="12804" max="12804" width="12.7109375" style="14" customWidth="1"/>
    <col min="12805" max="12805" width="11.28515625" style="14" customWidth="1"/>
    <col min="12806" max="12806" width="14.140625" style="14" customWidth="1"/>
    <col min="12807" max="13054" width="26.28515625" style="14"/>
    <col min="13055" max="13055" width="52.5703125" style="14" customWidth="1"/>
    <col min="13056" max="13056" width="7.7109375" style="14" customWidth="1"/>
    <col min="13057" max="13057" width="7.28515625" style="14" customWidth="1"/>
    <col min="13058" max="13059" width="0" style="14" hidden="1" customWidth="1"/>
    <col min="13060" max="13060" width="12.7109375" style="14" customWidth="1"/>
    <col min="13061" max="13061" width="11.28515625" style="14" customWidth="1"/>
    <col min="13062" max="13062" width="14.140625" style="14" customWidth="1"/>
    <col min="13063" max="13310" width="26.28515625" style="14"/>
    <col min="13311" max="13311" width="52.5703125" style="14" customWidth="1"/>
    <col min="13312" max="13312" width="7.7109375" style="14" customWidth="1"/>
    <col min="13313" max="13313" width="7.28515625" style="14" customWidth="1"/>
    <col min="13314" max="13315" width="0" style="14" hidden="1" customWidth="1"/>
    <col min="13316" max="13316" width="12.7109375" style="14" customWidth="1"/>
    <col min="13317" max="13317" width="11.28515625" style="14" customWidth="1"/>
    <col min="13318" max="13318" width="14.140625" style="14" customWidth="1"/>
    <col min="13319" max="13566" width="26.28515625" style="14"/>
    <col min="13567" max="13567" width="52.5703125" style="14" customWidth="1"/>
    <col min="13568" max="13568" width="7.7109375" style="14" customWidth="1"/>
    <col min="13569" max="13569" width="7.28515625" style="14" customWidth="1"/>
    <col min="13570" max="13571" width="0" style="14" hidden="1" customWidth="1"/>
    <col min="13572" max="13572" width="12.7109375" style="14" customWidth="1"/>
    <col min="13573" max="13573" width="11.28515625" style="14" customWidth="1"/>
    <col min="13574" max="13574" width="14.140625" style="14" customWidth="1"/>
    <col min="13575" max="13822" width="26.28515625" style="14"/>
    <col min="13823" max="13823" width="52.5703125" style="14" customWidth="1"/>
    <col min="13824" max="13824" width="7.7109375" style="14" customWidth="1"/>
    <col min="13825" max="13825" width="7.28515625" style="14" customWidth="1"/>
    <col min="13826" max="13827" width="0" style="14" hidden="1" customWidth="1"/>
    <col min="13828" max="13828" width="12.7109375" style="14" customWidth="1"/>
    <col min="13829" max="13829" width="11.28515625" style="14" customWidth="1"/>
    <col min="13830" max="13830" width="14.140625" style="14" customWidth="1"/>
    <col min="13831" max="14078" width="26.28515625" style="14"/>
    <col min="14079" max="14079" width="52.5703125" style="14" customWidth="1"/>
    <col min="14080" max="14080" width="7.7109375" style="14" customWidth="1"/>
    <col min="14081" max="14081" width="7.28515625" style="14" customWidth="1"/>
    <col min="14082" max="14083" width="0" style="14" hidden="1" customWidth="1"/>
    <col min="14084" max="14084" width="12.7109375" style="14" customWidth="1"/>
    <col min="14085" max="14085" width="11.28515625" style="14" customWidth="1"/>
    <col min="14086" max="14086" width="14.140625" style="14" customWidth="1"/>
    <col min="14087" max="14334" width="26.28515625" style="14"/>
    <col min="14335" max="14335" width="52.5703125" style="14" customWidth="1"/>
    <col min="14336" max="14336" width="7.7109375" style="14" customWidth="1"/>
    <col min="14337" max="14337" width="7.28515625" style="14" customWidth="1"/>
    <col min="14338" max="14339" width="0" style="14" hidden="1" customWidth="1"/>
    <col min="14340" max="14340" width="12.7109375" style="14" customWidth="1"/>
    <col min="14341" max="14341" width="11.28515625" style="14" customWidth="1"/>
    <col min="14342" max="14342" width="14.140625" style="14" customWidth="1"/>
    <col min="14343" max="14590" width="26.28515625" style="14"/>
    <col min="14591" max="14591" width="52.5703125" style="14" customWidth="1"/>
    <col min="14592" max="14592" width="7.7109375" style="14" customWidth="1"/>
    <col min="14593" max="14593" width="7.28515625" style="14" customWidth="1"/>
    <col min="14594" max="14595" width="0" style="14" hidden="1" customWidth="1"/>
    <col min="14596" max="14596" width="12.7109375" style="14" customWidth="1"/>
    <col min="14597" max="14597" width="11.28515625" style="14" customWidth="1"/>
    <col min="14598" max="14598" width="14.140625" style="14" customWidth="1"/>
    <col min="14599" max="14846" width="26.28515625" style="14"/>
    <col min="14847" max="14847" width="52.5703125" style="14" customWidth="1"/>
    <col min="14848" max="14848" width="7.7109375" style="14" customWidth="1"/>
    <col min="14849" max="14849" width="7.28515625" style="14" customWidth="1"/>
    <col min="14850" max="14851" width="0" style="14" hidden="1" customWidth="1"/>
    <col min="14852" max="14852" width="12.7109375" style="14" customWidth="1"/>
    <col min="14853" max="14853" width="11.28515625" style="14" customWidth="1"/>
    <col min="14854" max="14854" width="14.140625" style="14" customWidth="1"/>
    <col min="14855" max="15102" width="26.28515625" style="14"/>
    <col min="15103" max="15103" width="52.5703125" style="14" customWidth="1"/>
    <col min="15104" max="15104" width="7.7109375" style="14" customWidth="1"/>
    <col min="15105" max="15105" width="7.28515625" style="14" customWidth="1"/>
    <col min="15106" max="15107" width="0" style="14" hidden="1" customWidth="1"/>
    <col min="15108" max="15108" width="12.7109375" style="14" customWidth="1"/>
    <col min="15109" max="15109" width="11.28515625" style="14" customWidth="1"/>
    <col min="15110" max="15110" width="14.140625" style="14" customWidth="1"/>
    <col min="15111" max="15358" width="26.28515625" style="14"/>
    <col min="15359" max="15359" width="52.5703125" style="14" customWidth="1"/>
    <col min="15360" max="15360" width="7.7109375" style="14" customWidth="1"/>
    <col min="15361" max="15361" width="7.28515625" style="14" customWidth="1"/>
    <col min="15362" max="15363" width="0" style="14" hidden="1" customWidth="1"/>
    <col min="15364" max="15364" width="12.7109375" style="14" customWidth="1"/>
    <col min="15365" max="15365" width="11.28515625" style="14" customWidth="1"/>
    <col min="15366" max="15366" width="14.140625" style="14" customWidth="1"/>
    <col min="15367" max="15614" width="26.28515625" style="14"/>
    <col min="15615" max="15615" width="52.5703125" style="14" customWidth="1"/>
    <col min="15616" max="15616" width="7.7109375" style="14" customWidth="1"/>
    <col min="15617" max="15617" width="7.28515625" style="14" customWidth="1"/>
    <col min="15618" max="15619" width="0" style="14" hidden="1" customWidth="1"/>
    <col min="15620" max="15620" width="12.7109375" style="14" customWidth="1"/>
    <col min="15621" max="15621" width="11.28515625" style="14" customWidth="1"/>
    <col min="15622" max="15622" width="14.140625" style="14" customWidth="1"/>
    <col min="15623" max="15870" width="26.28515625" style="14"/>
    <col min="15871" max="15871" width="52.5703125" style="14" customWidth="1"/>
    <col min="15872" max="15872" width="7.7109375" style="14" customWidth="1"/>
    <col min="15873" max="15873" width="7.28515625" style="14" customWidth="1"/>
    <col min="15874" max="15875" width="0" style="14" hidden="1" customWidth="1"/>
    <col min="15876" max="15876" width="12.7109375" style="14" customWidth="1"/>
    <col min="15877" max="15877" width="11.28515625" style="14" customWidth="1"/>
    <col min="15878" max="15878" width="14.140625" style="14" customWidth="1"/>
    <col min="15879" max="16126" width="26.28515625" style="14"/>
    <col min="16127" max="16127" width="52.5703125" style="14" customWidth="1"/>
    <col min="16128" max="16128" width="7.7109375" style="14" customWidth="1"/>
    <col min="16129" max="16129" width="7.28515625" style="14" customWidth="1"/>
    <col min="16130" max="16131" width="0" style="14" hidden="1" customWidth="1"/>
    <col min="16132" max="16132" width="12.7109375" style="14" customWidth="1"/>
    <col min="16133" max="16133" width="11.28515625" style="14" customWidth="1"/>
    <col min="16134" max="16134" width="14.140625" style="14" customWidth="1"/>
    <col min="16135" max="16384" width="26.28515625" style="14"/>
  </cols>
  <sheetData>
    <row r="1" spans="1:6" x14ac:dyDescent="0.2">
      <c r="C1" s="15"/>
      <c r="D1" s="16"/>
      <c r="E1" s="16"/>
      <c r="F1" s="16"/>
    </row>
    <row r="2" spans="1:6" ht="12.75" customHeight="1" x14ac:dyDescent="0.2">
      <c r="A2" s="17"/>
      <c r="C2" s="18" t="s">
        <v>285</v>
      </c>
      <c r="D2" s="144" t="s">
        <v>285</v>
      </c>
      <c r="E2" s="145"/>
      <c r="F2" s="145"/>
    </row>
    <row r="3" spans="1:6" ht="47.25" customHeight="1" x14ac:dyDescent="0.2">
      <c r="A3" s="17"/>
      <c r="D3" s="146" t="s">
        <v>519</v>
      </c>
      <c r="E3" s="147"/>
      <c r="F3" s="147"/>
    </row>
    <row r="4" spans="1:6" ht="9" customHeight="1" x14ac:dyDescent="0.2">
      <c r="A4" s="17"/>
      <c r="B4" s="19"/>
      <c r="C4" s="19"/>
      <c r="D4" s="20"/>
      <c r="E4" s="20"/>
      <c r="F4" s="20"/>
    </row>
    <row r="5" spans="1:6" x14ac:dyDescent="0.2">
      <c r="A5" s="148" t="s">
        <v>286</v>
      </c>
      <c r="B5" s="149"/>
      <c r="C5" s="149"/>
      <c r="D5" s="150"/>
      <c r="E5" s="151"/>
      <c r="F5" s="151"/>
    </row>
    <row r="6" spans="1:6" ht="27.75" customHeight="1" x14ac:dyDescent="0.2">
      <c r="A6" s="152" t="s">
        <v>335</v>
      </c>
      <c r="B6" s="153"/>
      <c r="C6" s="153"/>
      <c r="D6" s="153"/>
      <c r="E6" s="151"/>
      <c r="F6" s="151"/>
    </row>
    <row r="7" spans="1:6" x14ac:dyDescent="0.2">
      <c r="A7" s="21"/>
      <c r="B7" s="22"/>
      <c r="C7" s="22"/>
      <c r="D7" s="23"/>
      <c r="E7" s="23"/>
      <c r="F7" s="128" t="s">
        <v>287</v>
      </c>
    </row>
    <row r="8" spans="1:6" ht="48" customHeight="1" x14ac:dyDescent="0.2">
      <c r="A8" s="24" t="s">
        <v>288</v>
      </c>
      <c r="B8" s="24" t="s">
        <v>8</v>
      </c>
      <c r="C8" s="24" t="s">
        <v>9</v>
      </c>
      <c r="D8" s="25" t="s">
        <v>3</v>
      </c>
      <c r="E8" s="26" t="s">
        <v>4</v>
      </c>
      <c r="F8" s="25" t="s">
        <v>5</v>
      </c>
    </row>
    <row r="9" spans="1:6" ht="15" customHeight="1" x14ac:dyDescent="0.2">
      <c r="A9" s="27" t="s">
        <v>159</v>
      </c>
      <c r="B9" s="143" t="s">
        <v>289</v>
      </c>
      <c r="C9" s="143"/>
      <c r="D9" s="28">
        <f>SUM(D10:D17)</f>
        <v>30489.73</v>
      </c>
      <c r="E9" s="28">
        <f>SUM(E10:E17)</f>
        <v>730.34499999999991</v>
      </c>
      <c r="F9" s="28">
        <f>SUM(F10:F17)</f>
        <v>31220.074999999997</v>
      </c>
    </row>
    <row r="10" spans="1:6" ht="21.75" customHeight="1" x14ac:dyDescent="0.2">
      <c r="A10" s="29" t="s">
        <v>290</v>
      </c>
      <c r="B10" s="30" t="s">
        <v>98</v>
      </c>
      <c r="C10" s="30" t="s">
        <v>34</v>
      </c>
      <c r="D10" s="31">
        <f>'прил 10 2014 '!H522</f>
        <v>0</v>
      </c>
      <c r="E10" s="31">
        <f>'прил 10 2014 '!I522</f>
        <v>1240</v>
      </c>
      <c r="F10" s="31">
        <f>'прил 10 2014 '!J522</f>
        <v>1240</v>
      </c>
    </row>
    <row r="11" spans="1:6" ht="25.5" customHeight="1" x14ac:dyDescent="0.2">
      <c r="A11" s="29" t="s">
        <v>291</v>
      </c>
      <c r="B11" s="30" t="s">
        <v>98</v>
      </c>
      <c r="C11" s="30" t="s">
        <v>121</v>
      </c>
      <c r="D11" s="31">
        <f>'прил 10 2014 '!H523</f>
        <v>1402.65</v>
      </c>
      <c r="E11" s="31">
        <f>'прил 10 2014 '!I523</f>
        <v>0</v>
      </c>
      <c r="F11" s="31">
        <f>'прил 10 2014 '!J523</f>
        <v>1402.65</v>
      </c>
    </row>
    <row r="12" spans="1:6" ht="15" customHeight="1" x14ac:dyDescent="0.2">
      <c r="A12" s="29" t="s">
        <v>292</v>
      </c>
      <c r="B12" s="30" t="s">
        <v>98</v>
      </c>
      <c r="C12" s="30" t="s">
        <v>83</v>
      </c>
      <c r="D12" s="31">
        <f>'прил 10 2014 '!H524</f>
        <v>14961.61</v>
      </c>
      <c r="E12" s="31">
        <f>'прил 10 2014 '!I524</f>
        <v>-1240</v>
      </c>
      <c r="F12" s="31">
        <f>'прил 10 2014 '!J524</f>
        <v>13721.61</v>
      </c>
    </row>
    <row r="13" spans="1:6" ht="15" hidden="1" customHeight="1" x14ac:dyDescent="0.2">
      <c r="A13" s="29" t="s">
        <v>293</v>
      </c>
      <c r="B13" s="30" t="s">
        <v>98</v>
      </c>
      <c r="C13" s="30" t="s">
        <v>56</v>
      </c>
      <c r="D13" s="31">
        <f>'прил 10 2014 '!H525</f>
        <v>0</v>
      </c>
      <c r="E13" s="31">
        <f>'прил 10 2014 '!I525</f>
        <v>0</v>
      </c>
      <c r="F13" s="31">
        <f>'прил 10 2014 '!J525</f>
        <v>0</v>
      </c>
    </row>
    <row r="14" spans="1:6" ht="28.5" customHeight="1" x14ac:dyDescent="0.2">
      <c r="A14" s="29" t="s">
        <v>294</v>
      </c>
      <c r="B14" s="30" t="s">
        <v>98</v>
      </c>
      <c r="C14" s="30" t="s">
        <v>102</v>
      </c>
      <c r="D14" s="31">
        <f>'прил 10 2014 '!H526</f>
        <v>4419.1299999999992</v>
      </c>
      <c r="E14" s="31">
        <f>'прил 10 2014 '!I526</f>
        <v>2.8000000000000007</v>
      </c>
      <c r="F14" s="31">
        <f>'прил 10 2014 '!J526</f>
        <v>4421.9299999999994</v>
      </c>
    </row>
    <row r="15" spans="1:6" ht="15" hidden="1" customHeight="1" x14ac:dyDescent="0.2">
      <c r="A15" s="29" t="s">
        <v>295</v>
      </c>
      <c r="B15" s="30" t="s">
        <v>98</v>
      </c>
      <c r="C15" s="30" t="s">
        <v>32</v>
      </c>
      <c r="D15" s="31">
        <f>'прил 10 2014 '!H527</f>
        <v>0</v>
      </c>
      <c r="E15" s="31">
        <f>'прил 10 2014 '!I527</f>
        <v>0</v>
      </c>
      <c r="F15" s="31">
        <f>'прил 10 2014 '!J527</f>
        <v>0</v>
      </c>
    </row>
    <row r="16" spans="1:6" ht="15" customHeight="1" x14ac:dyDescent="0.2">
      <c r="A16" s="29" t="s">
        <v>103</v>
      </c>
      <c r="B16" s="30" t="s">
        <v>98</v>
      </c>
      <c r="C16" s="30" t="s">
        <v>104</v>
      </c>
      <c r="D16" s="31">
        <f>'прил 10 2014 '!H528</f>
        <v>100</v>
      </c>
      <c r="E16" s="31">
        <f>'прил 10 2014 '!I528</f>
        <v>-50</v>
      </c>
      <c r="F16" s="31">
        <f>'прил 10 2014 '!J528</f>
        <v>50</v>
      </c>
    </row>
    <row r="17" spans="1:6" ht="15" customHeight="1" x14ac:dyDescent="0.2">
      <c r="A17" s="32" t="s">
        <v>109</v>
      </c>
      <c r="B17" s="30" t="s">
        <v>98</v>
      </c>
      <c r="C17" s="30" t="s">
        <v>110</v>
      </c>
      <c r="D17" s="31">
        <f>'прил 10 2014 '!H530</f>
        <v>9606.34</v>
      </c>
      <c r="E17" s="31">
        <f>'прил 10 2014 '!I530</f>
        <v>777.54499999999996</v>
      </c>
      <c r="F17" s="31">
        <f>'прил 10 2014 '!J530</f>
        <v>10383.885</v>
      </c>
    </row>
    <row r="18" spans="1:6" ht="15" customHeight="1" x14ac:dyDescent="0.2">
      <c r="A18" s="27" t="s">
        <v>118</v>
      </c>
      <c r="B18" s="143" t="s">
        <v>296</v>
      </c>
      <c r="C18" s="143"/>
      <c r="D18" s="33">
        <f>D19</f>
        <v>504.4</v>
      </c>
      <c r="E18" s="33">
        <f>E19</f>
        <v>0</v>
      </c>
      <c r="F18" s="33">
        <f>F19</f>
        <v>504.4</v>
      </c>
    </row>
    <row r="19" spans="1:6" ht="15" customHeight="1" x14ac:dyDescent="0.2">
      <c r="A19" s="29" t="s">
        <v>297</v>
      </c>
      <c r="B19" s="30" t="s">
        <v>34</v>
      </c>
      <c r="C19" s="30" t="s">
        <v>121</v>
      </c>
      <c r="D19" s="31">
        <f>'прил 10 2014 '!H533</f>
        <v>504.4</v>
      </c>
      <c r="E19" s="31">
        <f>'прил 10 2014 '!I533</f>
        <v>0</v>
      </c>
      <c r="F19" s="31">
        <f>'прил 10 2014 '!J533</f>
        <v>504.4</v>
      </c>
    </row>
    <row r="20" spans="1:6" ht="15" customHeight="1" x14ac:dyDescent="0.2">
      <c r="A20" s="27" t="s">
        <v>187</v>
      </c>
      <c r="B20" s="143" t="s">
        <v>298</v>
      </c>
      <c r="C20" s="143"/>
      <c r="D20" s="33">
        <f>SUM(D22:D23)</f>
        <v>1574.08</v>
      </c>
      <c r="E20" s="28">
        <f>SUM(E21:E23)</f>
        <v>578.62200000000007</v>
      </c>
      <c r="F20" s="33">
        <f t="shared" ref="F20:F25" si="0">D20+E20</f>
        <v>2152.7020000000002</v>
      </c>
    </row>
    <row r="21" spans="1:6" ht="15" hidden="1" customHeight="1" x14ac:dyDescent="0.2">
      <c r="A21" s="29" t="s">
        <v>299</v>
      </c>
      <c r="B21" s="30" t="s">
        <v>121</v>
      </c>
      <c r="C21" s="30" t="s">
        <v>34</v>
      </c>
      <c r="D21" s="31" t="e">
        <f>#REF!+#REF!</f>
        <v>#REF!</v>
      </c>
      <c r="E21" s="31"/>
      <c r="F21" s="31" t="e">
        <f t="shared" si="0"/>
        <v>#REF!</v>
      </c>
    </row>
    <row r="22" spans="1:6" ht="32.25" customHeight="1" x14ac:dyDescent="0.2">
      <c r="A22" s="29" t="s">
        <v>300</v>
      </c>
      <c r="B22" s="30" t="s">
        <v>121</v>
      </c>
      <c r="C22" s="30" t="s">
        <v>14</v>
      </c>
      <c r="D22" s="31">
        <f>'прил 10 2014 '!H535</f>
        <v>1489.08</v>
      </c>
      <c r="E22" s="31">
        <f>'прил 10 2014 '!I535</f>
        <v>578.62200000000007</v>
      </c>
      <c r="F22" s="31">
        <f>'прил 10 2014 '!J535</f>
        <v>2067.7019999999998</v>
      </c>
    </row>
    <row r="23" spans="1:6" ht="29.25" customHeight="1" x14ac:dyDescent="0.2">
      <c r="A23" s="29" t="s">
        <v>192</v>
      </c>
      <c r="B23" s="30" t="s">
        <v>121</v>
      </c>
      <c r="C23" s="30" t="s">
        <v>144</v>
      </c>
      <c r="D23" s="31">
        <f>'прил 10 2014 '!H536</f>
        <v>85</v>
      </c>
      <c r="E23" s="31">
        <f>'прил 10 2014 '!I536</f>
        <v>0</v>
      </c>
      <c r="F23" s="31">
        <f>'прил 10 2014 '!J536</f>
        <v>85</v>
      </c>
    </row>
    <row r="24" spans="1:6" ht="15" customHeight="1" x14ac:dyDescent="0.2">
      <c r="A24" s="27" t="s">
        <v>130</v>
      </c>
      <c r="B24" s="143" t="s">
        <v>301</v>
      </c>
      <c r="C24" s="143"/>
      <c r="D24" s="33">
        <f>SUM(D26:D28)</f>
        <v>4642.7700000000004</v>
      </c>
      <c r="E24" s="33">
        <f>SUM(E26:E28)</f>
        <v>29207.01</v>
      </c>
      <c r="F24" s="33">
        <f>SUM(F26:F28)</f>
        <v>33849.78</v>
      </c>
    </row>
    <row r="25" spans="1:6" ht="15" hidden="1" customHeight="1" x14ac:dyDescent="0.2">
      <c r="A25" s="29" t="s">
        <v>302</v>
      </c>
      <c r="B25" s="30" t="s">
        <v>83</v>
      </c>
      <c r="C25" s="30" t="s">
        <v>98</v>
      </c>
      <c r="D25" s="31" t="e">
        <f>#REF!+#REF!</f>
        <v>#REF!</v>
      </c>
      <c r="E25" s="31"/>
      <c r="F25" s="31" t="e">
        <f t="shared" si="0"/>
        <v>#REF!</v>
      </c>
    </row>
    <row r="26" spans="1:6" ht="15" customHeight="1" x14ac:dyDescent="0.2">
      <c r="A26" s="29" t="s">
        <v>193</v>
      </c>
      <c r="B26" s="30" t="s">
        <v>83</v>
      </c>
      <c r="C26" s="30" t="s">
        <v>56</v>
      </c>
      <c r="D26" s="31">
        <f>'прил 10 2014 '!H538</f>
        <v>650</v>
      </c>
      <c r="E26" s="31">
        <f>'прил 10 2014 '!I538</f>
        <v>-320.56</v>
      </c>
      <c r="F26" s="31">
        <f>'прил 10 2014 '!J538</f>
        <v>329.44</v>
      </c>
    </row>
    <row r="27" spans="1:6" ht="15" customHeight="1" x14ac:dyDescent="0.2">
      <c r="A27" s="29" t="s">
        <v>303</v>
      </c>
      <c r="B27" s="30" t="s">
        <v>83</v>
      </c>
      <c r="C27" s="30" t="s">
        <v>14</v>
      </c>
      <c r="D27" s="31">
        <f>'прил 10 2014 '!H539</f>
        <v>1088.5</v>
      </c>
      <c r="E27" s="31">
        <f>'прил 10 2014 '!I539</f>
        <v>28991.313999999998</v>
      </c>
      <c r="F27" s="31">
        <f>'прил 10 2014 '!J539</f>
        <v>30079.813999999998</v>
      </c>
    </row>
    <row r="28" spans="1:6" ht="15" customHeight="1" x14ac:dyDescent="0.2">
      <c r="A28" s="29" t="s">
        <v>131</v>
      </c>
      <c r="B28" s="30" t="s">
        <v>83</v>
      </c>
      <c r="C28" s="30" t="s">
        <v>132</v>
      </c>
      <c r="D28" s="31">
        <f>'прил 10 2014 '!H540</f>
        <v>2904.27</v>
      </c>
      <c r="E28" s="31">
        <f>'прил 10 2014 '!I540</f>
        <v>536.25599999999997</v>
      </c>
      <c r="F28" s="31">
        <f>'прил 10 2014 '!J540</f>
        <v>3440.5259999999998</v>
      </c>
    </row>
    <row r="29" spans="1:6" ht="15" customHeight="1" x14ac:dyDescent="0.2">
      <c r="A29" s="27" t="s">
        <v>304</v>
      </c>
      <c r="B29" s="143" t="s">
        <v>305</v>
      </c>
      <c r="C29" s="143"/>
      <c r="D29" s="33">
        <f t="shared" ref="D29" si="1">D31+D32+D30</f>
        <v>6206.29</v>
      </c>
      <c r="E29" s="33">
        <f>E31+E32+E30</f>
        <v>2860.85</v>
      </c>
      <c r="F29" s="33">
        <f>F31+F32+F30</f>
        <v>9067.14</v>
      </c>
    </row>
    <row r="30" spans="1:6" ht="15" customHeight="1" x14ac:dyDescent="0.2">
      <c r="A30" s="29" t="s">
        <v>306</v>
      </c>
      <c r="B30" s="30" t="s">
        <v>56</v>
      </c>
      <c r="C30" s="30" t="s">
        <v>98</v>
      </c>
      <c r="D30" s="31">
        <f>'прил 10 2014 '!H542</f>
        <v>1500</v>
      </c>
      <c r="E30" s="31">
        <f>'прил 10 2014 '!I542</f>
        <v>-500</v>
      </c>
      <c r="F30" s="31">
        <f>'прил 10 2014 '!J542</f>
        <v>1000</v>
      </c>
    </row>
    <row r="31" spans="1:6" ht="15" customHeight="1" x14ac:dyDescent="0.2">
      <c r="A31" s="29" t="s">
        <v>198</v>
      </c>
      <c r="B31" s="30" t="s">
        <v>56</v>
      </c>
      <c r="C31" s="30" t="s">
        <v>34</v>
      </c>
      <c r="D31" s="31">
        <f>'прил 10 2014 '!H543</f>
        <v>3740.49</v>
      </c>
      <c r="E31" s="31">
        <f>'прил 10 2014 '!I543</f>
        <v>3320.85</v>
      </c>
      <c r="F31" s="31">
        <f>'прил 10 2014 '!J543</f>
        <v>7061.34</v>
      </c>
    </row>
    <row r="32" spans="1:6" ht="15" customHeight="1" x14ac:dyDescent="0.2">
      <c r="A32" s="29" t="s">
        <v>307</v>
      </c>
      <c r="B32" s="30" t="s">
        <v>56</v>
      </c>
      <c r="C32" s="30" t="s">
        <v>121</v>
      </c>
      <c r="D32" s="31">
        <f>'прил 10 2014 '!H544</f>
        <v>965.8</v>
      </c>
      <c r="E32" s="31">
        <f>'прил 10 2014 '!I544</f>
        <v>40</v>
      </c>
      <c r="F32" s="31">
        <f>'прил 10 2014 '!J544</f>
        <v>1005.8</v>
      </c>
    </row>
    <row r="33" spans="1:6" s="34" customFormat="1" ht="15" hidden="1" customHeight="1" x14ac:dyDescent="0.2">
      <c r="A33" s="27" t="s">
        <v>308</v>
      </c>
      <c r="B33" s="143" t="s">
        <v>309</v>
      </c>
      <c r="C33" s="143"/>
      <c r="D33" s="33">
        <f>D34</f>
        <v>0</v>
      </c>
      <c r="E33" s="33">
        <f>E34</f>
        <v>0</v>
      </c>
      <c r="F33" s="33">
        <f>F34</f>
        <v>0</v>
      </c>
    </row>
    <row r="34" spans="1:6" ht="27" hidden="1" customHeight="1" x14ac:dyDescent="0.2">
      <c r="A34" s="35" t="s">
        <v>310</v>
      </c>
      <c r="B34" s="30" t="s">
        <v>102</v>
      </c>
      <c r="C34" s="30" t="s">
        <v>121</v>
      </c>
      <c r="D34" s="31"/>
      <c r="E34" s="31"/>
      <c r="F34" s="31">
        <f>D34+E34</f>
        <v>0</v>
      </c>
    </row>
    <row r="35" spans="1:6" ht="15" customHeight="1" x14ac:dyDescent="0.2">
      <c r="A35" s="27" t="s">
        <v>210</v>
      </c>
      <c r="B35" s="143" t="s">
        <v>311</v>
      </c>
      <c r="C35" s="143"/>
      <c r="D35" s="33">
        <f>SUM(D36:D40)</f>
        <v>304072.73</v>
      </c>
      <c r="E35" s="28">
        <f>SUM(E36:E40)</f>
        <v>33343.409999999996</v>
      </c>
      <c r="F35" s="33">
        <f>SUM(F36:F40)</f>
        <v>337416.13999999996</v>
      </c>
    </row>
    <row r="36" spans="1:6" ht="15" customHeight="1" x14ac:dyDescent="0.2">
      <c r="A36" s="29" t="s">
        <v>211</v>
      </c>
      <c r="B36" s="30" t="s">
        <v>32</v>
      </c>
      <c r="C36" s="30" t="s">
        <v>98</v>
      </c>
      <c r="D36" s="31">
        <f>'прил 10 2014 '!H546</f>
        <v>45738.090000000004</v>
      </c>
      <c r="E36" s="31">
        <f>'прил 10 2014 '!I546</f>
        <v>12338.899999999998</v>
      </c>
      <c r="F36" s="31">
        <f>'прил 10 2014 '!J546</f>
        <v>58076.99</v>
      </c>
    </row>
    <row r="37" spans="1:6" ht="15" customHeight="1" x14ac:dyDescent="0.2">
      <c r="A37" s="29" t="s">
        <v>33</v>
      </c>
      <c r="B37" s="30" t="s">
        <v>32</v>
      </c>
      <c r="C37" s="30" t="s">
        <v>34</v>
      </c>
      <c r="D37" s="31">
        <f>'прил 10 2014 '!H547</f>
        <v>244582.19</v>
      </c>
      <c r="E37" s="31">
        <f>'прил 10 2014 '!I547</f>
        <v>21479.236000000001</v>
      </c>
      <c r="F37" s="31">
        <f>'прил 10 2014 '!J547</f>
        <v>266061.42599999998</v>
      </c>
    </row>
    <row r="38" spans="1:6" ht="15" customHeight="1" x14ac:dyDescent="0.2">
      <c r="A38" s="29" t="s">
        <v>312</v>
      </c>
      <c r="B38" s="30" t="s">
        <v>32</v>
      </c>
      <c r="C38" s="30" t="s">
        <v>56</v>
      </c>
      <c r="D38" s="31">
        <f>'прил 10 2014 '!H548</f>
        <v>600</v>
      </c>
      <c r="E38" s="31">
        <f>'прил 10 2014 '!I548</f>
        <v>25.364000000000001</v>
      </c>
      <c r="F38" s="31">
        <f>'прил 10 2014 '!J548</f>
        <v>625.36400000000003</v>
      </c>
    </row>
    <row r="39" spans="1:6" ht="15" customHeight="1" x14ac:dyDescent="0.2">
      <c r="A39" s="29" t="s">
        <v>57</v>
      </c>
      <c r="B39" s="30" t="s">
        <v>32</v>
      </c>
      <c r="C39" s="30" t="s">
        <v>32</v>
      </c>
      <c r="D39" s="31">
        <f>'прил 10 2014 '!H549</f>
        <v>3554.8500000000004</v>
      </c>
      <c r="E39" s="31">
        <f>'прил 10 2014 '!I549</f>
        <v>73.710000000000008</v>
      </c>
      <c r="F39" s="31">
        <f>'прил 10 2014 '!J549</f>
        <v>3628.56</v>
      </c>
    </row>
    <row r="40" spans="1:6" ht="15" customHeight="1" x14ac:dyDescent="0.2">
      <c r="A40" s="29" t="s">
        <v>64</v>
      </c>
      <c r="B40" s="30" t="s">
        <v>32</v>
      </c>
      <c r="C40" s="30" t="s">
        <v>14</v>
      </c>
      <c r="D40" s="31">
        <f>'прил 10 2014 '!H550</f>
        <v>9597.5999999999985</v>
      </c>
      <c r="E40" s="31">
        <f>'прил 10 2014 '!I550</f>
        <v>-573.79999999999995</v>
      </c>
      <c r="F40" s="31">
        <f>'прил 10 2014 '!J550</f>
        <v>9023.7999999999993</v>
      </c>
    </row>
    <row r="41" spans="1:6" ht="15" customHeight="1" x14ac:dyDescent="0.2">
      <c r="A41" s="27" t="s">
        <v>313</v>
      </c>
      <c r="B41" s="143" t="s">
        <v>314</v>
      </c>
      <c r="C41" s="143"/>
      <c r="D41" s="33">
        <f>SUM(D42:D43)</f>
        <v>16160.009999999998</v>
      </c>
      <c r="E41" s="33">
        <f>E42++E43</f>
        <v>5128.1890000000003</v>
      </c>
      <c r="F41" s="33">
        <f>F42++F43</f>
        <v>21288.199000000001</v>
      </c>
    </row>
    <row r="42" spans="1:6" ht="15" customHeight="1" x14ac:dyDescent="0.2">
      <c r="A42" s="29" t="s">
        <v>216</v>
      </c>
      <c r="B42" s="30" t="s">
        <v>215</v>
      </c>
      <c r="C42" s="30" t="s">
        <v>98</v>
      </c>
      <c r="D42" s="31">
        <f>'прил 10 2014 '!H552</f>
        <v>13152.039999999999</v>
      </c>
      <c r="E42" s="31">
        <f>'прил 10 2014 '!I552</f>
        <v>5323.299</v>
      </c>
      <c r="F42" s="31">
        <f>'прил 10 2014 '!J552</f>
        <v>18475.339</v>
      </c>
    </row>
    <row r="43" spans="1:6" ht="15" customHeight="1" x14ac:dyDescent="0.2">
      <c r="A43" s="29" t="s">
        <v>315</v>
      </c>
      <c r="B43" s="30" t="s">
        <v>215</v>
      </c>
      <c r="C43" s="30" t="s">
        <v>83</v>
      </c>
      <c r="D43" s="31">
        <f>'прил 10 2014 '!H553</f>
        <v>3007.9700000000003</v>
      </c>
      <c r="E43" s="31">
        <f>'прил 10 2014 '!I553</f>
        <v>-195.11</v>
      </c>
      <c r="F43" s="31">
        <f>'прил 10 2014 '!J553</f>
        <v>2812.86</v>
      </c>
    </row>
    <row r="44" spans="1:6" ht="15" customHeight="1" x14ac:dyDescent="0.2">
      <c r="A44" s="27" t="s">
        <v>316</v>
      </c>
      <c r="B44" s="143" t="s">
        <v>317</v>
      </c>
      <c r="C44" s="143"/>
      <c r="D44" s="33">
        <f>D48</f>
        <v>550</v>
      </c>
      <c r="E44" s="28">
        <f>SUM(E45:E48)</f>
        <v>-220</v>
      </c>
      <c r="F44" s="33">
        <f t="shared" ref="F44:F59" si="2">D44+E44</f>
        <v>330</v>
      </c>
    </row>
    <row r="45" spans="1:6" ht="15" hidden="1" customHeight="1" x14ac:dyDescent="0.2">
      <c r="A45" s="29" t="s">
        <v>318</v>
      </c>
      <c r="B45" s="30" t="s">
        <v>14</v>
      </c>
      <c r="C45" s="30" t="s">
        <v>98</v>
      </c>
      <c r="D45" s="31" t="e">
        <f>#REF!+#REF!</f>
        <v>#REF!</v>
      </c>
      <c r="E45" s="31"/>
      <c r="F45" s="31" t="e">
        <f t="shared" si="2"/>
        <v>#REF!</v>
      </c>
    </row>
    <row r="46" spans="1:6" ht="15" hidden="1" customHeight="1" x14ac:dyDescent="0.2">
      <c r="A46" s="29" t="s">
        <v>319</v>
      </c>
      <c r="B46" s="30" t="s">
        <v>14</v>
      </c>
      <c r="C46" s="30" t="s">
        <v>34</v>
      </c>
      <c r="D46" s="31" t="e">
        <f>#REF!+#REF!</f>
        <v>#REF!</v>
      </c>
      <c r="E46" s="31"/>
      <c r="F46" s="31" t="e">
        <f t="shared" si="2"/>
        <v>#REF!</v>
      </c>
    </row>
    <row r="47" spans="1:6" ht="15" hidden="1" customHeight="1" x14ac:dyDescent="0.2">
      <c r="A47" s="29" t="s">
        <v>320</v>
      </c>
      <c r="B47" s="30" t="s">
        <v>14</v>
      </c>
      <c r="C47" s="30" t="s">
        <v>83</v>
      </c>
      <c r="D47" s="31" t="e">
        <f>#REF!+#REF!</f>
        <v>#REF!</v>
      </c>
      <c r="E47" s="31"/>
      <c r="F47" s="31" t="e">
        <f t="shared" si="2"/>
        <v>#REF!</v>
      </c>
    </row>
    <row r="48" spans="1:6" ht="15" customHeight="1" x14ac:dyDescent="0.2">
      <c r="A48" s="29" t="s">
        <v>219</v>
      </c>
      <c r="B48" s="30" t="s">
        <v>14</v>
      </c>
      <c r="C48" s="30" t="s">
        <v>14</v>
      </c>
      <c r="D48" s="31">
        <f>'прил 10 2014 '!H556</f>
        <v>550</v>
      </c>
      <c r="E48" s="31">
        <f>'прил 10 2014 '!I556</f>
        <v>-220</v>
      </c>
      <c r="F48" s="31">
        <f>'прил 10 2014 '!J556</f>
        <v>330</v>
      </c>
    </row>
    <row r="49" spans="1:6" ht="15" customHeight="1" x14ac:dyDescent="0.2">
      <c r="A49" s="27" t="s">
        <v>81</v>
      </c>
      <c r="B49" s="143" t="s">
        <v>321</v>
      </c>
      <c r="C49" s="143"/>
      <c r="D49" s="33">
        <f>SUM(D50:D54)</f>
        <v>10209.040000000001</v>
      </c>
      <c r="E49" s="28">
        <f>SUM(E50:E54)</f>
        <v>8729.8469999999998</v>
      </c>
      <c r="F49" s="33">
        <f t="shared" si="2"/>
        <v>18938.887000000002</v>
      </c>
    </row>
    <row r="50" spans="1:6" ht="15" customHeight="1" x14ac:dyDescent="0.2">
      <c r="A50" s="29" t="s">
        <v>223</v>
      </c>
      <c r="B50" s="30" t="s">
        <v>15</v>
      </c>
      <c r="C50" s="30" t="s">
        <v>98</v>
      </c>
      <c r="D50" s="31">
        <f>'прил 10 2014 '!H559</f>
        <v>123</v>
      </c>
      <c r="E50" s="31">
        <f>'прил 10 2014 '!I559</f>
        <v>152.07</v>
      </c>
      <c r="F50" s="31">
        <f>'прил 10 2014 '!J559</f>
        <v>275.07</v>
      </c>
    </row>
    <row r="51" spans="1:6" ht="15" hidden="1" customHeight="1" x14ac:dyDescent="0.2">
      <c r="A51" s="29" t="s">
        <v>322</v>
      </c>
      <c r="B51" s="30" t="s">
        <v>15</v>
      </c>
      <c r="C51" s="30" t="s">
        <v>34</v>
      </c>
      <c r="D51" s="31"/>
      <c r="E51" s="31"/>
      <c r="F51" s="31"/>
    </row>
    <row r="52" spans="1:6" ht="15" customHeight="1" x14ac:dyDescent="0.2">
      <c r="A52" s="29" t="s">
        <v>323</v>
      </c>
      <c r="B52" s="30" t="s">
        <v>15</v>
      </c>
      <c r="C52" s="30" t="s">
        <v>121</v>
      </c>
      <c r="D52" s="31">
        <f>'прил 10 2014 '!H560</f>
        <v>1289.21</v>
      </c>
      <c r="E52" s="31">
        <f>'прил 10 2014 '!I560</f>
        <v>4012.4070000000002</v>
      </c>
      <c r="F52" s="31">
        <f>'прил 10 2014 '!J560</f>
        <v>5301.6170000000002</v>
      </c>
    </row>
    <row r="53" spans="1:6" ht="15" customHeight="1" x14ac:dyDescent="0.2">
      <c r="A53" s="29" t="s">
        <v>324</v>
      </c>
      <c r="B53" s="30" t="s">
        <v>15</v>
      </c>
      <c r="C53" s="30" t="s">
        <v>83</v>
      </c>
      <c r="D53" s="31">
        <f>'прил 10 2014 '!H561</f>
        <v>8576.83</v>
      </c>
      <c r="E53" s="31">
        <f>'прил 10 2014 '!I561</f>
        <v>4522.47</v>
      </c>
      <c r="F53" s="31">
        <f>'прил 10 2014 '!J561</f>
        <v>13099.3</v>
      </c>
    </row>
    <row r="54" spans="1:6" ht="15" customHeight="1" x14ac:dyDescent="0.2">
      <c r="A54" s="29" t="s">
        <v>246</v>
      </c>
      <c r="B54" s="30" t="s">
        <v>15</v>
      </c>
      <c r="C54" s="30" t="s">
        <v>102</v>
      </c>
      <c r="D54" s="31">
        <f>'прил 10 2014 '!H562</f>
        <v>220</v>
      </c>
      <c r="E54" s="31">
        <f>'прил 10 2014 '!I562</f>
        <v>42.9</v>
      </c>
      <c r="F54" s="31">
        <f>'прил 10 2014 '!J562</f>
        <v>262.89999999999998</v>
      </c>
    </row>
    <row r="55" spans="1:6" ht="15" customHeight="1" x14ac:dyDescent="0.2">
      <c r="A55" s="27" t="s">
        <v>247</v>
      </c>
      <c r="B55" s="143" t="s">
        <v>325</v>
      </c>
      <c r="C55" s="143"/>
      <c r="D55" s="33">
        <f>D56</f>
        <v>1127.04</v>
      </c>
      <c r="E55" s="33">
        <f>E56</f>
        <v>0</v>
      </c>
      <c r="F55" s="33">
        <f t="shared" si="2"/>
        <v>1127.04</v>
      </c>
    </row>
    <row r="56" spans="1:6" ht="15" customHeight="1" x14ac:dyDescent="0.2">
      <c r="A56" s="29" t="s">
        <v>326</v>
      </c>
      <c r="B56" s="30" t="s">
        <v>104</v>
      </c>
      <c r="C56" s="30" t="s">
        <v>98</v>
      </c>
      <c r="D56" s="31">
        <f>'прил 10 2014 '!H564</f>
        <v>1127.04</v>
      </c>
      <c r="E56" s="31">
        <f>'прил 10 2014 '!I564</f>
        <v>0</v>
      </c>
      <c r="F56" s="31">
        <f>'прил 10 2014 '!J564</f>
        <v>1127.04</v>
      </c>
    </row>
    <row r="57" spans="1:6" ht="15" customHeight="1" x14ac:dyDescent="0.2">
      <c r="A57" s="27" t="s">
        <v>240</v>
      </c>
      <c r="B57" s="143" t="s">
        <v>327</v>
      </c>
      <c r="C57" s="143"/>
      <c r="D57" s="33">
        <f>D58</f>
        <v>1163.3499999999999</v>
      </c>
      <c r="E57" s="33">
        <f>E58</f>
        <v>130</v>
      </c>
      <c r="F57" s="33">
        <f>F58</f>
        <v>1293.3499999999999</v>
      </c>
    </row>
    <row r="58" spans="1:6" ht="15" customHeight="1" x14ac:dyDescent="0.2">
      <c r="A58" s="29" t="s">
        <v>241</v>
      </c>
      <c r="B58" s="30" t="s">
        <v>132</v>
      </c>
      <c r="C58" s="30" t="s">
        <v>34</v>
      </c>
      <c r="D58" s="31">
        <f>'прил 10 2014 '!H566</f>
        <v>1163.3499999999999</v>
      </c>
      <c r="E58" s="31">
        <f>'прил 10 2014 '!I566</f>
        <v>130</v>
      </c>
      <c r="F58" s="31">
        <f>'прил 10 2014 '!J566</f>
        <v>1293.3499999999999</v>
      </c>
    </row>
    <row r="59" spans="1:6" ht="15" customHeight="1" x14ac:dyDescent="0.2">
      <c r="A59" s="27" t="s">
        <v>135</v>
      </c>
      <c r="B59" s="143" t="s">
        <v>328</v>
      </c>
      <c r="C59" s="143"/>
      <c r="D59" s="33">
        <f>D60</f>
        <v>200</v>
      </c>
      <c r="E59" s="33">
        <f>E60</f>
        <v>0</v>
      </c>
      <c r="F59" s="33">
        <f t="shared" si="2"/>
        <v>200</v>
      </c>
    </row>
    <row r="60" spans="1:6" ht="24.75" customHeight="1" x14ac:dyDescent="0.2">
      <c r="A60" s="29" t="s">
        <v>136</v>
      </c>
      <c r="B60" s="30" t="s">
        <v>110</v>
      </c>
      <c r="C60" s="30" t="s">
        <v>98</v>
      </c>
      <c r="D60" s="31">
        <f>'прил 10 2014 '!H568</f>
        <v>200</v>
      </c>
      <c r="E60" s="31">
        <f>'прил 10 2014 '!I568</f>
        <v>0</v>
      </c>
      <c r="F60" s="31">
        <f>'прил 10 2014 '!J568</f>
        <v>200</v>
      </c>
    </row>
    <row r="61" spans="1:6" ht="23.25" customHeight="1" x14ac:dyDescent="0.2">
      <c r="A61" s="27" t="s">
        <v>329</v>
      </c>
      <c r="B61" s="143" t="s">
        <v>330</v>
      </c>
      <c r="C61" s="143"/>
      <c r="D61" s="33">
        <f>D62+D63</f>
        <v>35469.93</v>
      </c>
      <c r="E61" s="33">
        <f>E62+E63</f>
        <v>-135.923</v>
      </c>
      <c r="F61" s="33">
        <f>F62+F63</f>
        <v>35334.006999999998</v>
      </c>
    </row>
    <row r="62" spans="1:6" ht="29.25" customHeight="1" x14ac:dyDescent="0.2">
      <c r="A62" s="29" t="s">
        <v>331</v>
      </c>
      <c r="B62" s="30" t="s">
        <v>144</v>
      </c>
      <c r="C62" s="30" t="s">
        <v>98</v>
      </c>
      <c r="D62" s="31">
        <f>'прил 10 2014 '!H570</f>
        <v>30166.12</v>
      </c>
      <c r="E62" s="31">
        <f>'прил 10 2014 '!I570</f>
        <v>0</v>
      </c>
      <c r="F62" s="31">
        <f>'прил 10 2014 '!J570</f>
        <v>30166.12</v>
      </c>
    </row>
    <row r="63" spans="1:6" ht="31.5" customHeight="1" x14ac:dyDescent="0.2">
      <c r="A63" s="29" t="s">
        <v>332</v>
      </c>
      <c r="B63" s="30" t="s">
        <v>144</v>
      </c>
      <c r="C63" s="30" t="s">
        <v>121</v>
      </c>
      <c r="D63" s="31">
        <f>'прил 10 2014 '!H572</f>
        <v>5303.81</v>
      </c>
      <c r="E63" s="31">
        <f>'прил 10 2014 '!I572</f>
        <v>-135.923</v>
      </c>
      <c r="F63" s="31">
        <f>'прил 10 2014 '!J572</f>
        <v>5167.8870000000006</v>
      </c>
    </row>
    <row r="64" spans="1:6" ht="17.25" hidden="1" customHeight="1" x14ac:dyDescent="0.2">
      <c r="A64" s="29" t="s">
        <v>333</v>
      </c>
      <c r="B64" s="30" t="s">
        <v>249</v>
      </c>
      <c r="C64" s="30" t="s">
        <v>249</v>
      </c>
      <c r="D64" s="31"/>
      <c r="E64" s="31"/>
      <c r="F64" s="31"/>
    </row>
    <row r="65" spans="1:6" x14ac:dyDescent="0.2">
      <c r="A65" s="27" t="s">
        <v>334</v>
      </c>
      <c r="B65" s="36"/>
      <c r="C65" s="36"/>
      <c r="D65" s="28">
        <f>D9+D18+D20+D24+D29+D35+D41+D44+D49+D55+D57+D59+D61+D64+D33</f>
        <v>412369.36999999994</v>
      </c>
      <c r="E65" s="28">
        <f>E9+E18+E20+E24+E29+E35+E41+E44+E49+E55+E57+E59+E61+E64+E33</f>
        <v>80352.349999999991</v>
      </c>
      <c r="F65" s="28">
        <f>F9+F18+F20+F24+F29+F35+F41+F44+F49+F55+F57+F59+F61+F64+F33</f>
        <v>492721.71999999991</v>
      </c>
    </row>
    <row r="66" spans="1:6" ht="13.5" thickBot="1" x14ac:dyDescent="0.25">
      <c r="D66" s="117"/>
      <c r="E66" s="116"/>
      <c r="F66" s="117"/>
    </row>
  </sheetData>
  <mergeCells count="18">
    <mergeCell ref="B18:C18"/>
    <mergeCell ref="D2:F2"/>
    <mergeCell ref="D3:F3"/>
    <mergeCell ref="A5:F5"/>
    <mergeCell ref="A6:F6"/>
    <mergeCell ref="B9:C9"/>
    <mergeCell ref="B61:C61"/>
    <mergeCell ref="B20:C20"/>
    <mergeCell ref="B24:C24"/>
    <mergeCell ref="B29:C29"/>
    <mergeCell ref="B33:C33"/>
    <mergeCell ref="B35:C35"/>
    <mergeCell ref="B41:C41"/>
    <mergeCell ref="B44:C44"/>
    <mergeCell ref="B49:C49"/>
    <mergeCell ref="B55:C55"/>
    <mergeCell ref="B57:C57"/>
    <mergeCell ref="B59:C59"/>
  </mergeCells>
  <pageMargins left="1.1023622047244095" right="0" top="0" bottom="0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638"/>
  <sheetViews>
    <sheetView tabSelected="1" view="pageBreakPreview" zoomScaleNormal="90" zoomScaleSheetLayoutView="100" workbookViewId="0">
      <selection activeCell="A30" sqref="A30"/>
    </sheetView>
  </sheetViews>
  <sheetFormatPr defaultRowHeight="12.75" x14ac:dyDescent="0.2"/>
  <cols>
    <col min="1" max="1" width="57.28515625" style="43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6.28515625" style="1" customWidth="1"/>
    <col min="7" max="7" width="0.140625" style="1" customWidth="1"/>
    <col min="8" max="8" width="12.7109375" style="113" customWidth="1"/>
    <col min="9" max="9" width="11.85546875" style="113" customWidth="1"/>
    <col min="10" max="10" width="13.28515625" style="113" customWidth="1"/>
    <col min="11" max="16384" width="9.140625" style="1"/>
  </cols>
  <sheetData>
    <row r="1" spans="1:10" ht="12" customHeight="1" x14ac:dyDescent="0.2">
      <c r="B1" s="2"/>
      <c r="C1" s="2"/>
      <c r="D1" s="2"/>
      <c r="E1" s="154" t="s">
        <v>336</v>
      </c>
      <c r="F1" s="155"/>
      <c r="G1" s="155"/>
      <c r="H1" s="155"/>
      <c r="I1" s="155"/>
      <c r="J1" s="155"/>
    </row>
    <row r="2" spans="1:10" ht="35.25" customHeight="1" x14ac:dyDescent="0.2">
      <c r="B2" s="2"/>
      <c r="C2" s="2"/>
      <c r="D2" s="2"/>
      <c r="E2" s="163" t="s">
        <v>518</v>
      </c>
      <c r="F2" s="164"/>
      <c r="G2" s="164"/>
      <c r="H2" s="164"/>
      <c r="I2" s="164"/>
      <c r="J2" s="164"/>
    </row>
    <row r="3" spans="1:10" ht="32.25" customHeight="1" x14ac:dyDescent="0.25">
      <c r="A3" s="161" t="s">
        <v>459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21" customHeight="1" x14ac:dyDescent="0.2">
      <c r="J4" s="129" t="s">
        <v>458</v>
      </c>
    </row>
    <row r="5" spans="1:10" s="9" customFormat="1" ht="12.75" customHeight="1" x14ac:dyDescent="0.2">
      <c r="A5" s="169" t="s">
        <v>0</v>
      </c>
      <c r="B5" s="165" t="s">
        <v>1</v>
      </c>
      <c r="C5" s="165"/>
      <c r="D5" s="165"/>
      <c r="E5" s="165"/>
      <c r="F5" s="165"/>
      <c r="G5" s="165" t="s">
        <v>2</v>
      </c>
      <c r="H5" s="156" t="s">
        <v>457</v>
      </c>
      <c r="I5" s="159" t="s">
        <v>4</v>
      </c>
      <c r="J5" s="159" t="s">
        <v>5</v>
      </c>
    </row>
    <row r="6" spans="1:10" s="9" customFormat="1" ht="12" x14ac:dyDescent="0.2">
      <c r="A6" s="169"/>
      <c r="B6" s="165" t="s">
        <v>6</v>
      </c>
      <c r="C6" s="165"/>
      <c r="D6" s="165"/>
      <c r="E6" s="165"/>
      <c r="F6" s="165"/>
      <c r="G6" s="165"/>
      <c r="H6" s="157"/>
      <c r="I6" s="160"/>
      <c r="J6" s="159"/>
    </row>
    <row r="7" spans="1:10" s="9" customFormat="1" ht="36" customHeight="1" x14ac:dyDescent="0.2">
      <c r="A7" s="169"/>
      <c r="B7" s="124" t="s">
        <v>7</v>
      </c>
      <c r="C7" s="124" t="s">
        <v>8</v>
      </c>
      <c r="D7" s="124" t="s">
        <v>9</v>
      </c>
      <c r="E7" s="124" t="s">
        <v>10</v>
      </c>
      <c r="F7" s="13" t="s">
        <v>11</v>
      </c>
      <c r="G7" s="165"/>
      <c r="H7" s="158"/>
      <c r="I7" s="160"/>
      <c r="J7" s="159"/>
    </row>
    <row r="8" spans="1:10" s="132" customFormat="1" ht="10.5" x14ac:dyDescent="0.2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/>
      <c r="H8" s="131">
        <v>7</v>
      </c>
      <c r="I8" s="131">
        <v>8</v>
      </c>
      <c r="J8" s="131">
        <v>9</v>
      </c>
    </row>
    <row r="9" spans="1:10" ht="22.5" hidden="1" customHeight="1" x14ac:dyDescent="0.2">
      <c r="A9" s="39" t="s">
        <v>12</v>
      </c>
      <c r="B9" s="4" t="s">
        <v>13</v>
      </c>
      <c r="C9" s="4" t="s">
        <v>14</v>
      </c>
      <c r="D9" s="4" t="s">
        <v>15</v>
      </c>
      <c r="E9" s="4"/>
      <c r="F9" s="4"/>
      <c r="G9" s="5">
        <f>G10</f>
        <v>0</v>
      </c>
      <c r="H9" s="114">
        <v>0</v>
      </c>
      <c r="I9" s="114">
        <f>I10+I13+I15+I17+I19+I21</f>
        <v>0</v>
      </c>
      <c r="J9" s="114" t="e">
        <f>J10+J13+J15+J17+J19+J21</f>
        <v>#REF!</v>
      </c>
    </row>
    <row r="10" spans="1:10" ht="33.75" hidden="1" customHeight="1" x14ac:dyDescent="0.2">
      <c r="A10" s="39" t="s">
        <v>16</v>
      </c>
      <c r="B10" s="4" t="s">
        <v>13</v>
      </c>
      <c r="C10" s="4" t="s">
        <v>14</v>
      </c>
      <c r="D10" s="4" t="s">
        <v>15</v>
      </c>
      <c r="E10" s="4" t="s">
        <v>17</v>
      </c>
      <c r="F10" s="4"/>
      <c r="G10" s="5">
        <f>G11</f>
        <v>0</v>
      </c>
      <c r="H10" s="114">
        <v>0</v>
      </c>
      <c r="I10" s="114">
        <f>I11</f>
        <v>0</v>
      </c>
      <c r="J10" s="114" t="e">
        <f>J11</f>
        <v>#REF!</v>
      </c>
    </row>
    <row r="11" spans="1:10" ht="22.5" hidden="1" customHeight="1" x14ac:dyDescent="0.2">
      <c r="A11" s="39" t="s">
        <v>18</v>
      </c>
      <c r="B11" s="4" t="s">
        <v>13</v>
      </c>
      <c r="C11" s="4" t="s">
        <v>14</v>
      </c>
      <c r="D11" s="4" t="s">
        <v>15</v>
      </c>
      <c r="E11" s="4" t="s">
        <v>19</v>
      </c>
      <c r="F11" s="4"/>
      <c r="G11" s="5">
        <f>G12</f>
        <v>0</v>
      </c>
      <c r="H11" s="114">
        <v>0</v>
      </c>
      <c r="I11" s="114">
        <f>I12</f>
        <v>0</v>
      </c>
      <c r="J11" s="114" t="e">
        <f>J12</f>
        <v>#REF!</v>
      </c>
    </row>
    <row r="12" spans="1:10" ht="22.5" hidden="1" customHeight="1" x14ac:dyDescent="0.2">
      <c r="A12" s="39" t="s">
        <v>20</v>
      </c>
      <c r="B12" s="4" t="s">
        <v>13</v>
      </c>
      <c r="C12" s="4" t="s">
        <v>14</v>
      </c>
      <c r="D12" s="4" t="s">
        <v>15</v>
      </c>
      <c r="E12" s="4" t="s">
        <v>19</v>
      </c>
      <c r="F12" s="4" t="s">
        <v>21</v>
      </c>
      <c r="G12" s="5"/>
      <c r="H12" s="114">
        <v>0</v>
      </c>
      <c r="I12" s="114"/>
      <c r="J12" s="114" t="e">
        <f>#REF!+I12</f>
        <v>#REF!</v>
      </c>
    </row>
    <row r="13" spans="1:10" ht="33.75" hidden="1" customHeight="1" x14ac:dyDescent="0.2">
      <c r="A13" s="39" t="s">
        <v>22</v>
      </c>
      <c r="B13" s="6" t="s">
        <v>13</v>
      </c>
      <c r="C13" s="7" t="s">
        <v>14</v>
      </c>
      <c r="D13" s="7" t="s">
        <v>15</v>
      </c>
      <c r="E13" s="8">
        <v>7952014</v>
      </c>
      <c r="F13" s="7"/>
      <c r="G13" s="7"/>
      <c r="H13" s="114">
        <f t="shared" ref="H13:J13" si="0">H14</f>
        <v>0</v>
      </c>
      <c r="I13" s="114">
        <f t="shared" si="0"/>
        <v>0</v>
      </c>
      <c r="J13" s="114" t="e">
        <f t="shared" si="0"/>
        <v>#REF!</v>
      </c>
    </row>
    <row r="14" spans="1:10" ht="22.5" hidden="1" customHeight="1" x14ac:dyDescent="0.2">
      <c r="A14" s="39" t="s">
        <v>23</v>
      </c>
      <c r="B14" s="7" t="s">
        <v>13</v>
      </c>
      <c r="C14" s="7" t="s">
        <v>14</v>
      </c>
      <c r="D14" s="7" t="s">
        <v>15</v>
      </c>
      <c r="E14" s="8">
        <v>7952014</v>
      </c>
      <c r="F14" s="7" t="s">
        <v>24</v>
      </c>
      <c r="G14" s="5"/>
      <c r="H14" s="114"/>
      <c r="I14" s="114"/>
      <c r="J14" s="114" t="e">
        <f>#REF!+I14</f>
        <v>#REF!</v>
      </c>
    </row>
    <row r="15" spans="1:10" ht="33.75" hidden="1" customHeight="1" x14ac:dyDescent="0.2">
      <c r="A15" s="39" t="s">
        <v>25</v>
      </c>
      <c r="B15" s="6" t="s">
        <v>13</v>
      </c>
      <c r="C15" s="7" t="s">
        <v>14</v>
      </c>
      <c r="D15" s="7" t="s">
        <v>15</v>
      </c>
      <c r="E15" s="8">
        <v>7952013</v>
      </c>
      <c r="F15" s="7"/>
      <c r="G15" s="5"/>
      <c r="H15" s="114">
        <f t="shared" ref="H15:J15" si="1">H16</f>
        <v>0</v>
      </c>
      <c r="I15" s="114">
        <f t="shared" si="1"/>
        <v>0</v>
      </c>
      <c r="J15" s="114" t="e">
        <f t="shared" si="1"/>
        <v>#REF!</v>
      </c>
    </row>
    <row r="16" spans="1:10" ht="22.5" hidden="1" customHeight="1" x14ac:dyDescent="0.2">
      <c r="A16" s="39" t="s">
        <v>23</v>
      </c>
      <c r="B16" s="7" t="s">
        <v>13</v>
      </c>
      <c r="C16" s="7" t="s">
        <v>14</v>
      </c>
      <c r="D16" s="7" t="s">
        <v>15</v>
      </c>
      <c r="E16" s="8">
        <v>7952013</v>
      </c>
      <c r="F16" s="7" t="s">
        <v>24</v>
      </c>
      <c r="G16" s="5"/>
      <c r="H16" s="114"/>
      <c r="I16" s="114"/>
      <c r="J16" s="114" t="e">
        <f>#REF!+I16</f>
        <v>#REF!</v>
      </c>
    </row>
    <row r="17" spans="1:10" ht="33.75" hidden="1" customHeight="1" x14ac:dyDescent="0.2">
      <c r="A17" s="39" t="s">
        <v>26</v>
      </c>
      <c r="B17" s="6" t="s">
        <v>13</v>
      </c>
      <c r="C17" s="7" t="s">
        <v>14</v>
      </c>
      <c r="D17" s="7" t="s">
        <v>15</v>
      </c>
      <c r="E17" s="8">
        <v>7952015</v>
      </c>
      <c r="F17" s="7"/>
      <c r="G17" s="5"/>
      <c r="H17" s="114">
        <f t="shared" ref="H17:J17" si="2">H18</f>
        <v>0</v>
      </c>
      <c r="I17" s="114">
        <f t="shared" si="2"/>
        <v>0</v>
      </c>
      <c r="J17" s="114" t="e">
        <f t="shared" si="2"/>
        <v>#REF!</v>
      </c>
    </row>
    <row r="18" spans="1:10" ht="22.5" hidden="1" customHeight="1" x14ac:dyDescent="0.2">
      <c r="A18" s="39" t="s">
        <v>23</v>
      </c>
      <c r="B18" s="7" t="s">
        <v>13</v>
      </c>
      <c r="C18" s="7" t="s">
        <v>14</v>
      </c>
      <c r="D18" s="7" t="s">
        <v>15</v>
      </c>
      <c r="E18" s="8">
        <v>7952015</v>
      </c>
      <c r="F18" s="7" t="s">
        <v>24</v>
      </c>
      <c r="G18" s="5"/>
      <c r="H18" s="114"/>
      <c r="I18" s="114"/>
      <c r="J18" s="114" t="e">
        <f>#REF!+I18</f>
        <v>#REF!</v>
      </c>
    </row>
    <row r="19" spans="1:10" ht="45" hidden="1" customHeight="1" x14ac:dyDescent="0.2">
      <c r="A19" s="39" t="s">
        <v>27</v>
      </c>
      <c r="B19" s="6" t="s">
        <v>13</v>
      </c>
      <c r="C19" s="7" t="s">
        <v>14</v>
      </c>
      <c r="D19" s="7" t="s">
        <v>15</v>
      </c>
      <c r="E19" s="8">
        <v>7952016</v>
      </c>
      <c r="F19" s="7"/>
      <c r="G19" s="5"/>
      <c r="H19" s="114">
        <f t="shared" ref="H19:J19" si="3">H20</f>
        <v>0</v>
      </c>
      <c r="I19" s="114">
        <f t="shared" si="3"/>
        <v>0</v>
      </c>
      <c r="J19" s="114" t="e">
        <f t="shared" si="3"/>
        <v>#REF!</v>
      </c>
    </row>
    <row r="20" spans="1:10" ht="22.5" hidden="1" customHeight="1" x14ac:dyDescent="0.2">
      <c r="A20" s="39" t="s">
        <v>23</v>
      </c>
      <c r="B20" s="7" t="s">
        <v>13</v>
      </c>
      <c r="C20" s="7" t="s">
        <v>14</v>
      </c>
      <c r="D20" s="7" t="s">
        <v>15</v>
      </c>
      <c r="E20" s="8">
        <v>7952016</v>
      </c>
      <c r="F20" s="7" t="s">
        <v>24</v>
      </c>
      <c r="G20" s="5"/>
      <c r="H20" s="114"/>
      <c r="I20" s="114"/>
      <c r="J20" s="114" t="e">
        <f>#REF!+I20</f>
        <v>#REF!</v>
      </c>
    </row>
    <row r="21" spans="1:10" ht="22.5" hidden="1" customHeight="1" x14ac:dyDescent="0.2">
      <c r="A21" s="39" t="s">
        <v>28</v>
      </c>
      <c r="B21" s="6" t="s">
        <v>13</v>
      </c>
      <c r="C21" s="7" t="s">
        <v>14</v>
      </c>
      <c r="D21" s="7" t="s">
        <v>15</v>
      </c>
      <c r="E21" s="8">
        <v>7952017</v>
      </c>
      <c r="F21" s="7"/>
      <c r="G21" s="5"/>
      <c r="H21" s="114">
        <f t="shared" ref="H21:J21" si="4">H22</f>
        <v>0</v>
      </c>
      <c r="I21" s="114">
        <f t="shared" si="4"/>
        <v>0</v>
      </c>
      <c r="J21" s="114" t="e">
        <f t="shared" si="4"/>
        <v>#REF!</v>
      </c>
    </row>
    <row r="22" spans="1:10" ht="22.5" hidden="1" customHeight="1" x14ac:dyDescent="0.2">
      <c r="A22" s="39" t="s">
        <v>23</v>
      </c>
      <c r="B22" s="7" t="s">
        <v>13</v>
      </c>
      <c r="C22" s="7" t="s">
        <v>14</v>
      </c>
      <c r="D22" s="7" t="s">
        <v>15</v>
      </c>
      <c r="E22" s="8">
        <v>7952017</v>
      </c>
      <c r="F22" s="7" t="s">
        <v>24</v>
      </c>
      <c r="G22" s="5"/>
      <c r="H22" s="114"/>
      <c r="I22" s="114">
        <f>30-30</f>
        <v>0</v>
      </c>
      <c r="J22" s="114" t="e">
        <f>#REF!+I22</f>
        <v>#REF!</v>
      </c>
    </row>
    <row r="23" spans="1:10" s="9" customFormat="1" x14ac:dyDescent="0.2">
      <c r="A23" s="38" t="s">
        <v>29</v>
      </c>
      <c r="B23" s="57" t="s">
        <v>30</v>
      </c>
      <c r="C23" s="57"/>
      <c r="D23" s="57"/>
      <c r="E23" s="57"/>
      <c r="F23" s="57"/>
      <c r="G23" s="58" t="e">
        <f>#REF!+G24+G108</f>
        <v>#REF!</v>
      </c>
      <c r="H23" s="139">
        <f>H24+H108</f>
        <v>245241.28</v>
      </c>
      <c r="I23" s="139">
        <f>I24+I108</f>
        <v>3567.1600000000008</v>
      </c>
      <c r="J23" s="139">
        <f>J24+J108</f>
        <v>248808.43999999997</v>
      </c>
    </row>
    <row r="24" spans="1:10" x14ac:dyDescent="0.2">
      <c r="A24" s="39" t="s">
        <v>31</v>
      </c>
      <c r="B24" s="54" t="s">
        <v>30</v>
      </c>
      <c r="C24" s="54" t="s">
        <v>32</v>
      </c>
      <c r="D24" s="54"/>
      <c r="E24" s="54"/>
      <c r="F24" s="54"/>
      <c r="G24" s="55" t="e">
        <f>#REF!+G36+G83+G87+G96</f>
        <v>#REF!</v>
      </c>
      <c r="H24" s="56">
        <f>H36+H83+H87+H96+H25</f>
        <v>243528.98</v>
      </c>
      <c r="I24" s="56">
        <f>I36+I83+I87+I96+I25</f>
        <v>3567.1600000000008</v>
      </c>
      <c r="J24" s="56">
        <f>J36+J83+J87+J96+J25</f>
        <v>247096.13999999998</v>
      </c>
    </row>
    <row r="25" spans="1:10" x14ac:dyDescent="0.2">
      <c r="A25" s="39" t="s">
        <v>211</v>
      </c>
      <c r="B25" s="54" t="s">
        <v>30</v>
      </c>
      <c r="C25" s="54" t="s">
        <v>32</v>
      </c>
      <c r="D25" s="54" t="s">
        <v>98</v>
      </c>
      <c r="E25" s="54"/>
      <c r="F25" s="54"/>
      <c r="G25" s="55"/>
      <c r="H25" s="56">
        <f>H26+H32</f>
        <v>14421.15</v>
      </c>
      <c r="I25" s="56">
        <f>I26+I32</f>
        <v>892.3</v>
      </c>
      <c r="J25" s="56">
        <f t="shared" ref="J25" si="5">J26+J32</f>
        <v>15313.449999999999</v>
      </c>
    </row>
    <row r="26" spans="1:10" ht="25.5" x14ac:dyDescent="0.2">
      <c r="A26" s="49" t="s">
        <v>35</v>
      </c>
      <c r="B26" s="54" t="s">
        <v>30</v>
      </c>
      <c r="C26" s="54" t="s">
        <v>32</v>
      </c>
      <c r="D26" s="54" t="s">
        <v>98</v>
      </c>
      <c r="E26" s="54" t="s">
        <v>36</v>
      </c>
      <c r="F26" s="54"/>
      <c r="G26" s="55"/>
      <c r="H26" s="56">
        <f>H27</f>
        <v>12896</v>
      </c>
      <c r="I26" s="56">
        <f>I27</f>
        <v>892.3</v>
      </c>
      <c r="J26" s="56">
        <f t="shared" ref="J26" si="6">J27</f>
        <v>13788.3</v>
      </c>
    </row>
    <row r="27" spans="1:10" ht="51" x14ac:dyDescent="0.2">
      <c r="A27" s="49" t="s">
        <v>338</v>
      </c>
      <c r="B27" s="54" t="s">
        <v>30</v>
      </c>
      <c r="C27" s="54" t="s">
        <v>32</v>
      </c>
      <c r="D27" s="54" t="s">
        <v>98</v>
      </c>
      <c r="E27" s="91" t="s">
        <v>337</v>
      </c>
      <c r="F27" s="54"/>
      <c r="G27" s="55"/>
      <c r="H27" s="56">
        <f>H28+H31</f>
        <v>12896</v>
      </c>
      <c r="I27" s="56">
        <f>I28+I31</f>
        <v>892.3</v>
      </c>
      <c r="J27" s="56">
        <f t="shared" ref="J27" si="7">J28+J31</f>
        <v>13788.3</v>
      </c>
    </row>
    <row r="28" spans="1:10" ht="51" x14ac:dyDescent="0.2">
      <c r="A28" s="92" t="s">
        <v>341</v>
      </c>
      <c r="B28" s="54" t="s">
        <v>30</v>
      </c>
      <c r="C28" s="54" t="s">
        <v>32</v>
      </c>
      <c r="D28" s="54" t="s">
        <v>98</v>
      </c>
      <c r="E28" s="65" t="s">
        <v>340</v>
      </c>
      <c r="F28" s="54"/>
      <c r="G28" s="55"/>
      <c r="H28" s="56">
        <f>H29</f>
        <v>0</v>
      </c>
      <c r="I28" s="56">
        <f t="shared" ref="I28:J28" si="8">I29</f>
        <v>1840</v>
      </c>
      <c r="J28" s="56">
        <f t="shared" si="8"/>
        <v>1840</v>
      </c>
    </row>
    <row r="29" spans="1:10" ht="38.25" x14ac:dyDescent="0.2">
      <c r="A29" s="40" t="s">
        <v>43</v>
      </c>
      <c r="B29" s="54" t="s">
        <v>30</v>
      </c>
      <c r="C29" s="54" t="s">
        <v>32</v>
      </c>
      <c r="D29" s="54" t="s">
        <v>98</v>
      </c>
      <c r="E29" s="54" t="s">
        <v>339</v>
      </c>
      <c r="F29" s="54" t="s">
        <v>44</v>
      </c>
      <c r="G29" s="55"/>
      <c r="H29" s="56">
        <v>0</v>
      </c>
      <c r="I29" s="56">
        <v>1840</v>
      </c>
      <c r="J29" s="56">
        <f>H29+I29</f>
        <v>1840</v>
      </c>
    </row>
    <row r="30" spans="1:10" ht="51" x14ac:dyDescent="0.2">
      <c r="A30" s="92" t="s">
        <v>341</v>
      </c>
      <c r="B30" s="54" t="s">
        <v>30</v>
      </c>
      <c r="C30" s="54" t="s">
        <v>32</v>
      </c>
      <c r="D30" s="54" t="s">
        <v>98</v>
      </c>
      <c r="E30" s="54" t="s">
        <v>340</v>
      </c>
      <c r="F30" s="54"/>
      <c r="G30" s="55"/>
      <c r="H30" s="56">
        <f>H31</f>
        <v>12896</v>
      </c>
      <c r="I30" s="56">
        <f t="shared" ref="I30:J30" si="9">I31</f>
        <v>-947.7</v>
      </c>
      <c r="J30" s="56">
        <f t="shared" si="9"/>
        <v>11948.3</v>
      </c>
    </row>
    <row r="31" spans="1:10" ht="38.25" x14ac:dyDescent="0.2">
      <c r="A31" s="40" t="s">
        <v>43</v>
      </c>
      <c r="B31" s="54" t="s">
        <v>30</v>
      </c>
      <c r="C31" s="54" t="s">
        <v>32</v>
      </c>
      <c r="D31" s="54" t="s">
        <v>98</v>
      </c>
      <c r="E31" s="54" t="s">
        <v>340</v>
      </c>
      <c r="F31" s="54" t="s">
        <v>44</v>
      </c>
      <c r="G31" s="55"/>
      <c r="H31" s="56">
        <v>12896</v>
      </c>
      <c r="I31" s="56">
        <f>143.3-1091</f>
        <v>-947.7</v>
      </c>
      <c r="J31" s="56">
        <f>H31+I31</f>
        <v>11948.3</v>
      </c>
    </row>
    <row r="32" spans="1:10" x14ac:dyDescent="0.2">
      <c r="A32" s="40" t="s">
        <v>345</v>
      </c>
      <c r="B32" s="54" t="s">
        <v>30</v>
      </c>
      <c r="C32" s="54" t="s">
        <v>32</v>
      </c>
      <c r="D32" s="54" t="s">
        <v>98</v>
      </c>
      <c r="E32" s="54" t="s">
        <v>54</v>
      </c>
      <c r="F32" s="54"/>
      <c r="G32" s="55"/>
      <c r="H32" s="56">
        <f>H33</f>
        <v>1525.15</v>
      </c>
      <c r="I32" s="56">
        <f t="shared" ref="I32:J32" si="10">I33</f>
        <v>0</v>
      </c>
      <c r="J32" s="56">
        <f t="shared" si="10"/>
        <v>1525.15</v>
      </c>
    </row>
    <row r="33" spans="1:10" ht="38.25" x14ac:dyDescent="0.2">
      <c r="A33" s="89" t="s">
        <v>419</v>
      </c>
      <c r="B33" s="54" t="s">
        <v>30</v>
      </c>
      <c r="C33" s="54" t="s">
        <v>32</v>
      </c>
      <c r="D33" s="54" t="s">
        <v>98</v>
      </c>
      <c r="E33" s="54" t="s">
        <v>420</v>
      </c>
      <c r="F33" s="54"/>
      <c r="G33" s="55"/>
      <c r="H33" s="56">
        <f>H34+H35</f>
        <v>1525.15</v>
      </c>
      <c r="I33" s="56">
        <f t="shared" ref="I33:J33" si="11">I34+I35</f>
        <v>0</v>
      </c>
      <c r="J33" s="56">
        <f t="shared" si="11"/>
        <v>1525.15</v>
      </c>
    </row>
    <row r="34" spans="1:10" ht="38.25" x14ac:dyDescent="0.2">
      <c r="A34" s="40" t="s">
        <v>43</v>
      </c>
      <c r="B34" s="54" t="s">
        <v>30</v>
      </c>
      <c r="C34" s="54" t="s">
        <v>32</v>
      </c>
      <c r="D34" s="54" t="s">
        <v>98</v>
      </c>
      <c r="E34" s="54" t="s">
        <v>420</v>
      </c>
      <c r="F34" s="54" t="s">
        <v>44</v>
      </c>
      <c r="G34" s="55"/>
      <c r="H34" s="56">
        <v>200</v>
      </c>
      <c r="I34" s="56"/>
      <c r="J34" s="56">
        <f>H34+I34</f>
        <v>200</v>
      </c>
    </row>
    <row r="35" spans="1:10" x14ac:dyDescent="0.2">
      <c r="A35" s="40" t="s">
        <v>49</v>
      </c>
      <c r="B35" s="54" t="s">
        <v>30</v>
      </c>
      <c r="C35" s="54" t="s">
        <v>32</v>
      </c>
      <c r="D35" s="54" t="s">
        <v>98</v>
      </c>
      <c r="E35" s="54" t="s">
        <v>420</v>
      </c>
      <c r="F35" s="54" t="s">
        <v>50</v>
      </c>
      <c r="G35" s="55"/>
      <c r="H35" s="56">
        <v>1325.15</v>
      </c>
      <c r="I35" s="56">
        <f>304.03-304.03+671-671</f>
        <v>0</v>
      </c>
      <c r="J35" s="56">
        <f>H35+I35</f>
        <v>1325.15</v>
      </c>
    </row>
    <row r="36" spans="1:10" x14ac:dyDescent="0.2">
      <c r="A36" s="39" t="s">
        <v>33</v>
      </c>
      <c r="B36" s="54" t="s">
        <v>30</v>
      </c>
      <c r="C36" s="54" t="s">
        <v>32</v>
      </c>
      <c r="D36" s="54" t="s">
        <v>34</v>
      </c>
      <c r="E36" s="54"/>
      <c r="F36" s="54"/>
      <c r="G36" s="56" t="e">
        <f>#REF!+#REF!+#REF!+G40+G65</f>
        <v>#REF!</v>
      </c>
      <c r="H36" s="56">
        <f>H40+H65+H37</f>
        <v>216495.45</v>
      </c>
      <c r="I36" s="56">
        <f>I40+I65+I37</f>
        <v>3040.9960000000001</v>
      </c>
      <c r="J36" s="56">
        <f>J40+J65+J37</f>
        <v>219536.446</v>
      </c>
    </row>
    <row r="37" spans="1:10" ht="51" x14ac:dyDescent="0.2">
      <c r="A37" s="39" t="s">
        <v>465</v>
      </c>
      <c r="B37" s="54" t="s">
        <v>30</v>
      </c>
      <c r="C37" s="54" t="s">
        <v>32</v>
      </c>
      <c r="D37" s="54" t="s">
        <v>34</v>
      </c>
      <c r="E37" s="54" t="s">
        <v>464</v>
      </c>
      <c r="F37" s="54"/>
      <c r="G37" s="56"/>
      <c r="H37" s="56">
        <f>H38</f>
        <v>1200</v>
      </c>
      <c r="I37" s="56">
        <f t="shared" ref="I37:J37" si="12">I38</f>
        <v>0</v>
      </c>
      <c r="J37" s="56">
        <f t="shared" si="12"/>
        <v>1200</v>
      </c>
    </row>
    <row r="38" spans="1:10" ht="63.75" x14ac:dyDescent="0.2">
      <c r="A38" s="46" t="s">
        <v>462</v>
      </c>
      <c r="B38" s="54" t="s">
        <v>30</v>
      </c>
      <c r="C38" s="54" t="s">
        <v>32</v>
      </c>
      <c r="D38" s="54" t="s">
        <v>34</v>
      </c>
      <c r="E38" s="54" t="s">
        <v>463</v>
      </c>
      <c r="F38" s="54"/>
      <c r="G38" s="56"/>
      <c r="H38" s="56">
        <f>H39</f>
        <v>1200</v>
      </c>
      <c r="I38" s="56">
        <f t="shared" ref="I38:J38" si="13">I39</f>
        <v>0</v>
      </c>
      <c r="J38" s="56">
        <f t="shared" si="13"/>
        <v>1200</v>
      </c>
    </row>
    <row r="39" spans="1:10" x14ac:dyDescent="0.2">
      <c r="A39" s="40" t="s">
        <v>49</v>
      </c>
      <c r="B39" s="54" t="s">
        <v>30</v>
      </c>
      <c r="C39" s="54" t="s">
        <v>32</v>
      </c>
      <c r="D39" s="54" t="s">
        <v>34</v>
      </c>
      <c r="E39" s="54" t="s">
        <v>463</v>
      </c>
      <c r="F39" s="54" t="s">
        <v>50</v>
      </c>
      <c r="G39" s="56"/>
      <c r="H39" s="56">
        <v>1200</v>
      </c>
      <c r="I39" s="56"/>
      <c r="J39" s="56">
        <f>H39+I39</f>
        <v>1200</v>
      </c>
    </row>
    <row r="40" spans="1:10" ht="25.5" x14ac:dyDescent="0.2">
      <c r="A40" s="49" t="s">
        <v>35</v>
      </c>
      <c r="B40" s="54" t="s">
        <v>30</v>
      </c>
      <c r="C40" s="54" t="s">
        <v>32</v>
      </c>
      <c r="D40" s="54" t="s">
        <v>34</v>
      </c>
      <c r="E40" s="54" t="s">
        <v>36</v>
      </c>
      <c r="F40" s="54"/>
      <c r="G40" s="59"/>
      <c r="H40" s="56">
        <f>H41+H62</f>
        <v>170247.3</v>
      </c>
      <c r="I40" s="56">
        <f>I41+I62</f>
        <v>2839.03</v>
      </c>
      <c r="J40" s="56">
        <f>J41+J62</f>
        <v>173086.33</v>
      </c>
    </row>
    <row r="41" spans="1:10" ht="25.5" x14ac:dyDescent="0.2">
      <c r="A41" s="49" t="s">
        <v>37</v>
      </c>
      <c r="B41" s="54" t="s">
        <v>30</v>
      </c>
      <c r="C41" s="54" t="s">
        <v>32</v>
      </c>
      <c r="D41" s="54" t="s">
        <v>34</v>
      </c>
      <c r="E41" s="54" t="s">
        <v>38</v>
      </c>
      <c r="F41" s="54"/>
      <c r="G41" s="56">
        <f>G42+G49+G59</f>
        <v>0</v>
      </c>
      <c r="H41" s="56">
        <f>H42+H49+H59</f>
        <v>170247.3</v>
      </c>
      <c r="I41" s="56">
        <f>I42+I49+I59</f>
        <v>2685.5</v>
      </c>
      <c r="J41" s="56">
        <f>J42+J49+J59</f>
        <v>172932.8</v>
      </c>
    </row>
    <row r="42" spans="1:10" ht="51" x14ac:dyDescent="0.2">
      <c r="A42" s="86" t="s">
        <v>39</v>
      </c>
      <c r="B42" s="54" t="s">
        <v>30</v>
      </c>
      <c r="C42" s="54" t="s">
        <v>32</v>
      </c>
      <c r="D42" s="54" t="s">
        <v>34</v>
      </c>
      <c r="E42" s="54" t="s">
        <v>40</v>
      </c>
      <c r="F42" s="54"/>
      <c r="G42" s="59"/>
      <c r="H42" s="56">
        <f>H43+H45+H53+H55+H47</f>
        <v>170247.3</v>
      </c>
      <c r="I42" s="56">
        <f t="shared" ref="I42:J42" si="14">I43+I45+I53+I55+I47</f>
        <v>1938.5</v>
      </c>
      <c r="J42" s="56">
        <f t="shared" si="14"/>
        <v>172185.8</v>
      </c>
    </row>
    <row r="43" spans="1:10" ht="63.75" x14ac:dyDescent="0.2">
      <c r="A43" s="127" t="s">
        <v>460</v>
      </c>
      <c r="B43" s="54" t="s">
        <v>30</v>
      </c>
      <c r="C43" s="54" t="s">
        <v>32</v>
      </c>
      <c r="D43" s="54" t="s">
        <v>34</v>
      </c>
      <c r="E43" s="54" t="s">
        <v>42</v>
      </c>
      <c r="F43" s="54"/>
      <c r="G43" s="59"/>
      <c r="H43" s="56">
        <f>H44</f>
        <v>1092</v>
      </c>
      <c r="I43" s="56">
        <f>I44</f>
        <v>0</v>
      </c>
      <c r="J43" s="56">
        <f t="shared" ref="J43" si="15">J44</f>
        <v>1092</v>
      </c>
    </row>
    <row r="44" spans="1:10" x14ac:dyDescent="0.2">
      <c r="A44" s="40" t="s">
        <v>49</v>
      </c>
      <c r="B44" s="54" t="s">
        <v>30</v>
      </c>
      <c r="C44" s="54" t="s">
        <v>32</v>
      </c>
      <c r="D44" s="54" t="s">
        <v>34</v>
      </c>
      <c r="E44" s="54" t="s">
        <v>42</v>
      </c>
      <c r="F44" s="54" t="s">
        <v>50</v>
      </c>
      <c r="G44" s="59"/>
      <c r="H44" s="56">
        <v>1092</v>
      </c>
      <c r="I44" s="56"/>
      <c r="J44" s="56">
        <f>H44+I44</f>
        <v>1092</v>
      </c>
    </row>
    <row r="45" spans="1:10" ht="127.5" x14ac:dyDescent="0.2">
      <c r="A45" s="49" t="s">
        <v>41</v>
      </c>
      <c r="B45" s="54" t="s">
        <v>30</v>
      </c>
      <c r="C45" s="54" t="s">
        <v>32</v>
      </c>
      <c r="D45" s="54" t="s">
        <v>34</v>
      </c>
      <c r="E45" s="54" t="s">
        <v>446</v>
      </c>
      <c r="F45" s="54"/>
      <c r="G45" s="59"/>
      <c r="H45" s="56">
        <f>H46</f>
        <v>147090</v>
      </c>
      <c r="I45" s="56">
        <f t="shared" ref="I45:J45" si="16">I46</f>
        <v>1538.5</v>
      </c>
      <c r="J45" s="56">
        <f t="shared" si="16"/>
        <v>148628.5</v>
      </c>
    </row>
    <row r="46" spans="1:10" ht="38.25" x14ac:dyDescent="0.2">
      <c r="A46" s="40" t="s">
        <v>43</v>
      </c>
      <c r="B46" s="54" t="s">
        <v>30</v>
      </c>
      <c r="C46" s="54" t="s">
        <v>32</v>
      </c>
      <c r="D46" s="54" t="s">
        <v>34</v>
      </c>
      <c r="E46" s="54" t="s">
        <v>446</v>
      </c>
      <c r="F46" s="54" t="s">
        <v>44</v>
      </c>
      <c r="G46" s="59"/>
      <c r="H46" s="56">
        <v>147090</v>
      </c>
      <c r="I46" s="56">
        <v>1538.5</v>
      </c>
      <c r="J46" s="56">
        <f>H46+I46</f>
        <v>148628.5</v>
      </c>
    </row>
    <row r="47" spans="1:10" ht="51" x14ac:dyDescent="0.2">
      <c r="A47" s="127" t="s">
        <v>466</v>
      </c>
      <c r="B47" s="54" t="s">
        <v>30</v>
      </c>
      <c r="C47" s="54" t="s">
        <v>32</v>
      </c>
      <c r="D47" s="54" t="s">
        <v>34</v>
      </c>
      <c r="E47" s="54" t="s">
        <v>461</v>
      </c>
      <c r="F47" s="54"/>
      <c r="G47" s="59"/>
      <c r="H47" s="56">
        <f>H48</f>
        <v>18944.3</v>
      </c>
      <c r="I47" s="56">
        <f t="shared" ref="I47:J47" si="17">I48</f>
        <v>0</v>
      </c>
      <c r="J47" s="56">
        <f t="shared" si="17"/>
        <v>18944.3</v>
      </c>
    </row>
    <row r="48" spans="1:10" ht="38.25" x14ac:dyDescent="0.2">
      <c r="A48" s="40" t="s">
        <v>43</v>
      </c>
      <c r="B48" s="54" t="s">
        <v>30</v>
      </c>
      <c r="C48" s="54" t="s">
        <v>32</v>
      </c>
      <c r="D48" s="54" t="s">
        <v>34</v>
      </c>
      <c r="E48" s="54" t="s">
        <v>461</v>
      </c>
      <c r="F48" s="54" t="s">
        <v>44</v>
      </c>
      <c r="G48" s="59"/>
      <c r="H48" s="56">
        <v>18944.3</v>
      </c>
      <c r="I48" s="56"/>
      <c r="J48" s="56">
        <f>H48+I48</f>
        <v>18944.3</v>
      </c>
    </row>
    <row r="49" spans="1:10" ht="51" hidden="1" x14ac:dyDescent="0.2">
      <c r="A49" s="49" t="s">
        <v>45</v>
      </c>
      <c r="B49" s="54" t="s">
        <v>30</v>
      </c>
      <c r="C49" s="54" t="s">
        <v>32</v>
      </c>
      <c r="D49" s="54" t="s">
        <v>34</v>
      </c>
      <c r="E49" s="54" t="s">
        <v>46</v>
      </c>
      <c r="F49" s="54"/>
      <c r="G49" s="59"/>
      <c r="H49" s="56">
        <f>H50</f>
        <v>0</v>
      </c>
      <c r="I49" s="56">
        <f>I50</f>
        <v>0</v>
      </c>
      <c r="J49" s="56">
        <f t="shared" ref="J49" si="18">J50</f>
        <v>0</v>
      </c>
    </row>
    <row r="50" spans="1:10" ht="51" hidden="1" x14ac:dyDescent="0.2">
      <c r="A50" s="49" t="s">
        <v>47</v>
      </c>
      <c r="B50" s="54" t="s">
        <v>30</v>
      </c>
      <c r="C50" s="54" t="s">
        <v>32</v>
      </c>
      <c r="D50" s="54" t="s">
        <v>34</v>
      </c>
      <c r="E50" s="54" t="s">
        <v>48</v>
      </c>
      <c r="F50" s="54"/>
      <c r="G50" s="59"/>
      <c r="H50" s="56">
        <f>H51+H52</f>
        <v>0</v>
      </c>
      <c r="I50" s="56">
        <f t="shared" ref="I50:J50" si="19">I51+I52</f>
        <v>0</v>
      </c>
      <c r="J50" s="56">
        <f t="shared" si="19"/>
        <v>0</v>
      </c>
    </row>
    <row r="51" spans="1:10" ht="38.25" hidden="1" x14ac:dyDescent="0.2">
      <c r="A51" s="40" t="s">
        <v>43</v>
      </c>
      <c r="B51" s="54" t="s">
        <v>30</v>
      </c>
      <c r="C51" s="54" t="s">
        <v>32</v>
      </c>
      <c r="D51" s="54" t="s">
        <v>34</v>
      </c>
      <c r="E51" s="54" t="s">
        <v>48</v>
      </c>
      <c r="F51" s="54" t="s">
        <v>44</v>
      </c>
      <c r="G51" s="59"/>
      <c r="H51" s="56">
        <v>0</v>
      </c>
      <c r="I51" s="56"/>
      <c r="J51" s="56">
        <f>H51+I51</f>
        <v>0</v>
      </c>
    </row>
    <row r="52" spans="1:10" hidden="1" x14ac:dyDescent="0.2">
      <c r="A52" s="40" t="s">
        <v>49</v>
      </c>
      <c r="B52" s="54" t="s">
        <v>30</v>
      </c>
      <c r="C52" s="54" t="s">
        <v>32</v>
      </c>
      <c r="D52" s="54" t="s">
        <v>34</v>
      </c>
      <c r="E52" s="54" t="s">
        <v>48</v>
      </c>
      <c r="F52" s="54" t="s">
        <v>50</v>
      </c>
      <c r="G52" s="59"/>
      <c r="H52" s="56"/>
      <c r="I52" s="56"/>
      <c r="J52" s="56">
        <f>H52+I52</f>
        <v>0</v>
      </c>
    </row>
    <row r="53" spans="1:10" ht="51" x14ac:dyDescent="0.2">
      <c r="A53" s="49" t="s">
        <v>47</v>
      </c>
      <c r="B53" s="54" t="s">
        <v>30</v>
      </c>
      <c r="C53" s="54" t="s">
        <v>32</v>
      </c>
      <c r="D53" s="54" t="s">
        <v>34</v>
      </c>
      <c r="E53" s="54" t="s">
        <v>447</v>
      </c>
      <c r="F53" s="54"/>
      <c r="G53" s="59"/>
      <c r="H53" s="56">
        <f>H54</f>
        <v>2067</v>
      </c>
      <c r="I53" s="56">
        <f t="shared" ref="I53:J53" si="20">I54</f>
        <v>0</v>
      </c>
      <c r="J53" s="56">
        <f t="shared" si="20"/>
        <v>2067</v>
      </c>
    </row>
    <row r="54" spans="1:10" ht="38.25" x14ac:dyDescent="0.2">
      <c r="A54" s="40" t="s">
        <v>43</v>
      </c>
      <c r="B54" s="54" t="s">
        <v>30</v>
      </c>
      <c r="C54" s="54" t="s">
        <v>32</v>
      </c>
      <c r="D54" s="54" t="s">
        <v>34</v>
      </c>
      <c r="E54" s="54" t="s">
        <v>447</v>
      </c>
      <c r="F54" s="54" t="s">
        <v>44</v>
      </c>
      <c r="G54" s="59"/>
      <c r="H54" s="56">
        <v>2067</v>
      </c>
      <c r="I54" s="56"/>
      <c r="J54" s="56">
        <f>H54+I54</f>
        <v>2067</v>
      </c>
    </row>
    <row r="55" spans="1:10" ht="63.75" x14ac:dyDescent="0.2">
      <c r="A55" s="49" t="s">
        <v>51</v>
      </c>
      <c r="B55" s="54" t="s">
        <v>30</v>
      </c>
      <c r="C55" s="54" t="s">
        <v>32</v>
      </c>
      <c r="D55" s="54" t="s">
        <v>34</v>
      </c>
      <c r="E55" s="54" t="s">
        <v>448</v>
      </c>
      <c r="F55" s="54"/>
      <c r="G55" s="59"/>
      <c r="H55" s="56">
        <f>H56</f>
        <v>1054</v>
      </c>
      <c r="I55" s="56">
        <f t="shared" ref="I55:J55" si="21">I56</f>
        <v>400</v>
      </c>
      <c r="J55" s="56">
        <f t="shared" si="21"/>
        <v>1454</v>
      </c>
    </row>
    <row r="56" spans="1:10" ht="38.25" x14ac:dyDescent="0.2">
      <c r="A56" s="40" t="s">
        <v>43</v>
      </c>
      <c r="B56" s="54" t="s">
        <v>30</v>
      </c>
      <c r="C56" s="54" t="s">
        <v>32</v>
      </c>
      <c r="D56" s="54" t="s">
        <v>34</v>
      </c>
      <c r="E56" s="54" t="s">
        <v>448</v>
      </c>
      <c r="F56" s="54" t="s">
        <v>44</v>
      </c>
      <c r="G56" s="59"/>
      <c r="H56" s="56">
        <v>1054</v>
      </c>
      <c r="I56" s="56">
        <v>400</v>
      </c>
      <c r="J56" s="56">
        <f>H56+I56</f>
        <v>1454</v>
      </c>
    </row>
    <row r="57" spans="1:10" x14ac:dyDescent="0.2">
      <c r="A57" s="40"/>
      <c r="B57" s="54" t="s">
        <v>30</v>
      </c>
      <c r="C57" s="54" t="s">
        <v>32</v>
      </c>
      <c r="D57" s="54" t="s">
        <v>34</v>
      </c>
      <c r="E57" s="54" t="s">
        <v>461</v>
      </c>
      <c r="F57" s="54"/>
      <c r="G57" s="59"/>
      <c r="H57" s="56">
        <f>H58</f>
        <v>0</v>
      </c>
      <c r="I57" s="56">
        <f t="shared" ref="I57:J57" si="22">I58</f>
        <v>0</v>
      </c>
      <c r="J57" s="56">
        <f t="shared" si="22"/>
        <v>0</v>
      </c>
    </row>
    <row r="58" spans="1:10" ht="38.25" x14ac:dyDescent="0.2">
      <c r="A58" s="40" t="s">
        <v>43</v>
      </c>
      <c r="B58" s="54" t="s">
        <v>30</v>
      </c>
      <c r="C58" s="54" t="s">
        <v>32</v>
      </c>
      <c r="D58" s="54" t="s">
        <v>34</v>
      </c>
      <c r="E58" s="54" t="s">
        <v>461</v>
      </c>
      <c r="F58" s="54" t="s">
        <v>44</v>
      </c>
      <c r="G58" s="59"/>
      <c r="H58" s="56"/>
      <c r="I58" s="56"/>
      <c r="J58" s="56">
        <f>H58+I58</f>
        <v>0</v>
      </c>
    </row>
    <row r="59" spans="1:10" ht="63.75" x14ac:dyDescent="0.2">
      <c r="A59" s="49" t="s">
        <v>51</v>
      </c>
      <c r="B59" s="54" t="s">
        <v>30</v>
      </c>
      <c r="C59" s="54" t="s">
        <v>32</v>
      </c>
      <c r="D59" s="54" t="s">
        <v>34</v>
      </c>
      <c r="E59" s="54" t="s">
        <v>478</v>
      </c>
      <c r="F59" s="54"/>
      <c r="G59" s="59"/>
      <c r="H59" s="56">
        <f t="shared" ref="H59:J59" si="23">H60+H61</f>
        <v>0</v>
      </c>
      <c r="I59" s="56">
        <f t="shared" si="23"/>
        <v>747</v>
      </c>
      <c r="J59" s="56">
        <f t="shared" si="23"/>
        <v>747</v>
      </c>
    </row>
    <row r="60" spans="1:10" ht="38.25" x14ac:dyDescent="0.2">
      <c r="A60" s="40" t="s">
        <v>43</v>
      </c>
      <c r="B60" s="54" t="s">
        <v>30</v>
      </c>
      <c r="C60" s="54" t="s">
        <v>32</v>
      </c>
      <c r="D60" s="54" t="s">
        <v>34</v>
      </c>
      <c r="E60" s="54" t="s">
        <v>478</v>
      </c>
      <c r="F60" s="54" t="s">
        <v>44</v>
      </c>
      <c r="G60" s="59"/>
      <c r="H60" s="56">
        <v>0</v>
      </c>
      <c r="I60" s="56"/>
      <c r="J60" s="56">
        <f>H60+I60</f>
        <v>0</v>
      </c>
    </row>
    <row r="61" spans="1:10" x14ac:dyDescent="0.2">
      <c r="A61" s="40" t="s">
        <v>49</v>
      </c>
      <c r="B61" s="54" t="s">
        <v>30</v>
      </c>
      <c r="C61" s="54" t="s">
        <v>32</v>
      </c>
      <c r="D61" s="54" t="s">
        <v>34</v>
      </c>
      <c r="E61" s="54" t="s">
        <v>478</v>
      </c>
      <c r="F61" s="54" t="s">
        <v>50</v>
      </c>
      <c r="G61" s="59"/>
      <c r="H61" s="56"/>
      <c r="I61" s="56">
        <v>747</v>
      </c>
      <c r="J61" s="56">
        <f>H61+I61</f>
        <v>747</v>
      </c>
    </row>
    <row r="62" spans="1:10" ht="38.25" x14ac:dyDescent="0.2">
      <c r="A62" s="135" t="s">
        <v>493</v>
      </c>
      <c r="B62" s="54" t="s">
        <v>30</v>
      </c>
      <c r="C62" s="54" t="s">
        <v>32</v>
      </c>
      <c r="D62" s="54" t="s">
        <v>34</v>
      </c>
      <c r="E62" s="54" t="s">
        <v>480</v>
      </c>
      <c r="F62" s="54"/>
      <c r="G62" s="59"/>
      <c r="H62" s="56">
        <f>H63</f>
        <v>0</v>
      </c>
      <c r="I62" s="56">
        <f t="shared" ref="I62:J62" si="24">I63</f>
        <v>153.53</v>
      </c>
      <c r="J62" s="56">
        <f t="shared" si="24"/>
        <v>153.53</v>
      </c>
    </row>
    <row r="63" spans="1:10" ht="24" x14ac:dyDescent="0.2">
      <c r="A63" s="134" t="s">
        <v>492</v>
      </c>
      <c r="B63" s="54" t="s">
        <v>30</v>
      </c>
      <c r="C63" s="54" t="s">
        <v>32</v>
      </c>
      <c r="D63" s="54" t="s">
        <v>34</v>
      </c>
      <c r="E63" s="54" t="s">
        <v>479</v>
      </c>
      <c r="F63" s="54"/>
      <c r="G63" s="59"/>
      <c r="H63" s="56">
        <f>H64</f>
        <v>0</v>
      </c>
      <c r="I63" s="56">
        <f t="shared" ref="I63:J63" si="25">I64</f>
        <v>153.53</v>
      </c>
      <c r="J63" s="56">
        <f t="shared" si="25"/>
        <v>153.53</v>
      </c>
    </row>
    <row r="64" spans="1:10" ht="38.25" x14ac:dyDescent="0.2">
      <c r="A64" s="40" t="s">
        <v>43</v>
      </c>
      <c r="B64" s="54" t="s">
        <v>30</v>
      </c>
      <c r="C64" s="54" t="s">
        <v>32</v>
      </c>
      <c r="D64" s="54" t="s">
        <v>34</v>
      </c>
      <c r="E64" s="54" t="s">
        <v>479</v>
      </c>
      <c r="F64" s="54" t="s">
        <v>44</v>
      </c>
      <c r="G64" s="59"/>
      <c r="H64" s="56"/>
      <c r="I64" s="56">
        <v>153.53</v>
      </c>
      <c r="J64" s="56">
        <f>H64+I64</f>
        <v>153.53</v>
      </c>
    </row>
    <row r="65" spans="1:10" x14ac:dyDescent="0.2">
      <c r="A65" s="40" t="s">
        <v>345</v>
      </c>
      <c r="B65" s="54" t="s">
        <v>30</v>
      </c>
      <c r="C65" s="54" t="s">
        <v>32</v>
      </c>
      <c r="D65" s="54" t="s">
        <v>34</v>
      </c>
      <c r="E65" s="54" t="s">
        <v>54</v>
      </c>
      <c r="F65" s="54"/>
      <c r="G65" s="59"/>
      <c r="H65" s="56">
        <f>H66+H72+H74+H76+H78+H81</f>
        <v>45048.150000000009</v>
      </c>
      <c r="I65" s="56">
        <f t="shared" ref="I65:J65" si="26">I66+I72+I74+I76+I78+I81</f>
        <v>201.96599999999967</v>
      </c>
      <c r="J65" s="56">
        <f t="shared" si="26"/>
        <v>45250.116000000002</v>
      </c>
    </row>
    <row r="66" spans="1:10" ht="25.5" x14ac:dyDescent="0.2">
      <c r="A66" s="89" t="s">
        <v>410</v>
      </c>
      <c r="B66" s="54" t="s">
        <v>30</v>
      </c>
      <c r="C66" s="54" t="s">
        <v>32</v>
      </c>
      <c r="D66" s="54" t="s">
        <v>34</v>
      </c>
      <c r="E66" s="54" t="s">
        <v>411</v>
      </c>
      <c r="F66" s="54"/>
      <c r="G66" s="59"/>
      <c r="H66" s="56">
        <f t="shared" ref="H66:J66" si="27">H67+H68+H69+H70</f>
        <v>34495.460000000006</v>
      </c>
      <c r="I66" s="56">
        <f t="shared" si="27"/>
        <v>99.435999999999694</v>
      </c>
      <c r="J66" s="56">
        <f t="shared" si="27"/>
        <v>34594.896000000001</v>
      </c>
    </row>
    <row r="67" spans="1:10" ht="38.25" x14ac:dyDescent="0.2">
      <c r="A67" s="96" t="s">
        <v>494</v>
      </c>
      <c r="B67" s="54" t="s">
        <v>30</v>
      </c>
      <c r="C67" s="54" t="s">
        <v>32</v>
      </c>
      <c r="D67" s="54" t="s">
        <v>34</v>
      </c>
      <c r="E67" s="54" t="s">
        <v>411</v>
      </c>
      <c r="F67" s="54" t="s">
        <v>481</v>
      </c>
      <c r="G67" s="59"/>
      <c r="H67" s="56"/>
      <c r="I67" s="56">
        <f>1870.5+2309.456</f>
        <v>4179.9560000000001</v>
      </c>
      <c r="J67" s="56">
        <f>H67+I67</f>
        <v>4179.9560000000001</v>
      </c>
    </row>
    <row r="68" spans="1:10" ht="38.25" x14ac:dyDescent="0.2">
      <c r="A68" s="35" t="s">
        <v>52</v>
      </c>
      <c r="B68" s="54" t="s">
        <v>30</v>
      </c>
      <c r="C68" s="54" t="s">
        <v>32</v>
      </c>
      <c r="D68" s="54" t="s">
        <v>34</v>
      </c>
      <c r="E68" s="54" t="s">
        <v>411</v>
      </c>
      <c r="F68" s="54" t="s">
        <v>44</v>
      </c>
      <c r="G68" s="59"/>
      <c r="H68" s="56">
        <v>25196.22</v>
      </c>
      <c r="I68" s="56">
        <f>-25.364+500</f>
        <v>474.63600000000002</v>
      </c>
      <c r="J68" s="56">
        <f>H68+I68</f>
        <v>25670.856</v>
      </c>
    </row>
    <row r="69" spans="1:10" x14ac:dyDescent="0.2">
      <c r="A69" s="40" t="s">
        <v>49</v>
      </c>
      <c r="B69" s="54" t="s">
        <v>30</v>
      </c>
      <c r="C69" s="54" t="s">
        <v>32</v>
      </c>
      <c r="D69" s="54" t="s">
        <v>34</v>
      </c>
      <c r="E69" s="54" t="s">
        <v>411</v>
      </c>
      <c r="F69" s="54" t="s">
        <v>50</v>
      </c>
      <c r="G69" s="59"/>
      <c r="H69" s="56">
        <v>8784.44</v>
      </c>
      <c r="I69" s="56">
        <f>1968.27-1822.67-671+671-10.4-1870.5-2309.456-10.4-500</f>
        <v>-4555.1560000000009</v>
      </c>
      <c r="J69" s="56">
        <f>H69+I69</f>
        <v>4229.2839999999997</v>
      </c>
    </row>
    <row r="70" spans="1:10" x14ac:dyDescent="0.2">
      <c r="A70" s="90" t="s">
        <v>445</v>
      </c>
      <c r="B70" s="54" t="s">
        <v>30</v>
      </c>
      <c r="C70" s="54" t="s">
        <v>32</v>
      </c>
      <c r="D70" s="54" t="s">
        <v>34</v>
      </c>
      <c r="E70" s="54" t="s">
        <v>444</v>
      </c>
      <c r="F70" s="54"/>
      <c r="G70" s="59"/>
      <c r="H70" s="56">
        <f>H71</f>
        <v>514.79999999999995</v>
      </c>
      <c r="I70" s="56">
        <f>I71</f>
        <v>0</v>
      </c>
      <c r="J70" s="56">
        <f>J71</f>
        <v>514.79999999999995</v>
      </c>
    </row>
    <row r="71" spans="1:10" x14ac:dyDescent="0.2">
      <c r="A71" s="40" t="s">
        <v>49</v>
      </c>
      <c r="B71" s="54" t="s">
        <v>30</v>
      </c>
      <c r="C71" s="54" t="s">
        <v>32</v>
      </c>
      <c r="D71" s="54" t="s">
        <v>34</v>
      </c>
      <c r="E71" s="54" t="s">
        <v>444</v>
      </c>
      <c r="F71" s="54" t="s">
        <v>50</v>
      </c>
      <c r="G71" s="59"/>
      <c r="H71" s="56">
        <v>514.79999999999995</v>
      </c>
      <c r="I71" s="56">
        <f>14.8-14.8</f>
        <v>0</v>
      </c>
      <c r="J71" s="56">
        <f>H71+I71</f>
        <v>514.79999999999995</v>
      </c>
    </row>
    <row r="72" spans="1:10" ht="38.25" x14ac:dyDescent="0.2">
      <c r="A72" s="89" t="s">
        <v>412</v>
      </c>
      <c r="B72" s="54" t="s">
        <v>30</v>
      </c>
      <c r="C72" s="54" t="s">
        <v>32</v>
      </c>
      <c r="D72" s="54" t="s">
        <v>34</v>
      </c>
      <c r="E72" s="54" t="s">
        <v>416</v>
      </c>
      <c r="F72" s="54"/>
      <c r="G72" s="59"/>
      <c r="H72" s="56">
        <f>H73</f>
        <v>200</v>
      </c>
      <c r="I72" s="56">
        <f t="shared" ref="I72:J72" si="28">I73</f>
        <v>0</v>
      </c>
      <c r="J72" s="56">
        <f t="shared" si="28"/>
        <v>200</v>
      </c>
    </row>
    <row r="73" spans="1:10" x14ac:dyDescent="0.2">
      <c r="A73" s="40" t="s">
        <v>49</v>
      </c>
      <c r="B73" s="54" t="s">
        <v>30</v>
      </c>
      <c r="C73" s="54" t="s">
        <v>32</v>
      </c>
      <c r="D73" s="54" t="s">
        <v>34</v>
      </c>
      <c r="E73" s="54" t="s">
        <v>416</v>
      </c>
      <c r="F73" s="54" t="s">
        <v>50</v>
      </c>
      <c r="G73" s="59"/>
      <c r="H73" s="56">
        <v>200</v>
      </c>
      <c r="I73" s="56"/>
      <c r="J73" s="56">
        <f>H73+I73</f>
        <v>200</v>
      </c>
    </row>
    <row r="74" spans="1:10" ht="25.5" x14ac:dyDescent="0.2">
      <c r="A74" s="89" t="s">
        <v>413</v>
      </c>
      <c r="B74" s="54" t="s">
        <v>30</v>
      </c>
      <c r="C74" s="54" t="s">
        <v>32</v>
      </c>
      <c r="D74" s="54" t="s">
        <v>34</v>
      </c>
      <c r="E74" s="54" t="s">
        <v>417</v>
      </c>
      <c r="F74" s="54"/>
      <c r="G74" s="59"/>
      <c r="H74" s="56">
        <f>H75</f>
        <v>4900</v>
      </c>
      <c r="I74" s="56">
        <f t="shared" ref="I74:J74" si="29">I75</f>
        <v>0</v>
      </c>
      <c r="J74" s="56">
        <f t="shared" si="29"/>
        <v>4900</v>
      </c>
    </row>
    <row r="75" spans="1:10" ht="38.25" x14ac:dyDescent="0.2">
      <c r="A75" s="35" t="s">
        <v>52</v>
      </c>
      <c r="B75" s="54" t="s">
        <v>30</v>
      </c>
      <c r="C75" s="54" t="s">
        <v>32</v>
      </c>
      <c r="D75" s="54" t="s">
        <v>34</v>
      </c>
      <c r="E75" s="54" t="s">
        <v>417</v>
      </c>
      <c r="F75" s="54" t="s">
        <v>44</v>
      </c>
      <c r="G75" s="59"/>
      <c r="H75" s="56">
        <v>4900</v>
      </c>
      <c r="I75" s="56"/>
      <c r="J75" s="56">
        <f>H75+I75</f>
        <v>4900</v>
      </c>
    </row>
    <row r="76" spans="1:10" ht="25.5" x14ac:dyDescent="0.2">
      <c r="A76" s="89" t="s">
        <v>414</v>
      </c>
      <c r="B76" s="54" t="s">
        <v>30</v>
      </c>
      <c r="C76" s="54" t="s">
        <v>32</v>
      </c>
      <c r="D76" s="54" t="s">
        <v>34</v>
      </c>
      <c r="E76" s="54" t="s">
        <v>418</v>
      </c>
      <c r="F76" s="54"/>
      <c r="G76" s="59"/>
      <c r="H76" s="56">
        <f>H77</f>
        <v>996</v>
      </c>
      <c r="I76" s="56">
        <f t="shared" ref="I76:J76" si="30">I77</f>
        <v>0</v>
      </c>
      <c r="J76" s="56">
        <f t="shared" si="30"/>
        <v>996</v>
      </c>
    </row>
    <row r="77" spans="1:10" ht="38.25" x14ac:dyDescent="0.2">
      <c r="A77" s="35" t="s">
        <v>52</v>
      </c>
      <c r="B77" s="54" t="s">
        <v>30</v>
      </c>
      <c r="C77" s="54" t="s">
        <v>32</v>
      </c>
      <c r="D77" s="54" t="s">
        <v>34</v>
      </c>
      <c r="E77" s="54" t="s">
        <v>418</v>
      </c>
      <c r="F77" s="54" t="s">
        <v>44</v>
      </c>
      <c r="G77" s="59"/>
      <c r="H77" s="56">
        <v>996</v>
      </c>
      <c r="I77" s="56"/>
      <c r="J77" s="56">
        <f>H77+I77</f>
        <v>996</v>
      </c>
    </row>
    <row r="78" spans="1:10" ht="38.25" x14ac:dyDescent="0.2">
      <c r="A78" s="90" t="s">
        <v>441</v>
      </c>
      <c r="B78" s="54" t="s">
        <v>30</v>
      </c>
      <c r="C78" s="54" t="s">
        <v>32</v>
      </c>
      <c r="D78" s="54" t="s">
        <v>34</v>
      </c>
      <c r="E78" s="54" t="s">
        <v>415</v>
      </c>
      <c r="F78" s="54"/>
      <c r="G78" s="59"/>
      <c r="H78" s="56">
        <f>H79+H80</f>
        <v>4406.6899999999996</v>
      </c>
      <c r="I78" s="56">
        <f t="shared" ref="I78:J78" si="31">I79+I80</f>
        <v>102.52999999999997</v>
      </c>
      <c r="J78" s="56">
        <f t="shared" si="31"/>
        <v>4509.2199999999993</v>
      </c>
    </row>
    <row r="79" spans="1:10" ht="38.25" x14ac:dyDescent="0.2">
      <c r="A79" s="35" t="s">
        <v>52</v>
      </c>
      <c r="B79" s="54" t="s">
        <v>30</v>
      </c>
      <c r="C79" s="54" t="s">
        <v>32</v>
      </c>
      <c r="D79" s="54" t="s">
        <v>34</v>
      </c>
      <c r="E79" s="54" t="s">
        <v>415</v>
      </c>
      <c r="F79" s="54" t="s">
        <v>44</v>
      </c>
      <c r="G79" s="59"/>
      <c r="H79" s="56">
        <v>4406.6899999999996</v>
      </c>
      <c r="I79" s="56">
        <f>594.5-491.97</f>
        <v>102.52999999999997</v>
      </c>
      <c r="J79" s="56">
        <f>H79+I79</f>
        <v>4509.2199999999993</v>
      </c>
    </row>
    <row r="80" spans="1:10" hidden="1" x14ac:dyDescent="0.2">
      <c r="A80" s="40" t="s">
        <v>49</v>
      </c>
      <c r="B80" s="54" t="s">
        <v>30</v>
      </c>
      <c r="C80" s="54" t="s">
        <v>32</v>
      </c>
      <c r="D80" s="54" t="s">
        <v>34</v>
      </c>
      <c r="E80" s="54" t="s">
        <v>415</v>
      </c>
      <c r="F80" s="54" t="s">
        <v>50</v>
      </c>
      <c r="G80" s="59"/>
      <c r="H80" s="56"/>
      <c r="I80" s="56"/>
      <c r="J80" s="56">
        <f>H80+I80</f>
        <v>0</v>
      </c>
    </row>
    <row r="81" spans="1:10" ht="38.25" x14ac:dyDescent="0.2">
      <c r="A81" s="89" t="s">
        <v>376</v>
      </c>
      <c r="B81" s="54" t="s">
        <v>30</v>
      </c>
      <c r="C81" s="54" t="s">
        <v>32</v>
      </c>
      <c r="D81" s="54" t="s">
        <v>34</v>
      </c>
      <c r="E81" s="54" t="s">
        <v>377</v>
      </c>
      <c r="F81" s="54"/>
      <c r="G81" s="59"/>
      <c r="H81" s="56">
        <f>H82</f>
        <v>50</v>
      </c>
      <c r="I81" s="56">
        <f t="shared" ref="I81:J81" si="32">I82</f>
        <v>0</v>
      </c>
      <c r="J81" s="56">
        <f t="shared" si="32"/>
        <v>50</v>
      </c>
    </row>
    <row r="82" spans="1:10" x14ac:dyDescent="0.2">
      <c r="A82" s="40" t="s">
        <v>49</v>
      </c>
      <c r="B82" s="54" t="s">
        <v>30</v>
      </c>
      <c r="C82" s="54" t="s">
        <v>32</v>
      </c>
      <c r="D82" s="54" t="s">
        <v>34</v>
      </c>
      <c r="E82" s="54" t="s">
        <v>377</v>
      </c>
      <c r="F82" s="54" t="s">
        <v>50</v>
      </c>
      <c r="G82" s="59"/>
      <c r="H82" s="56">
        <v>50</v>
      </c>
      <c r="I82" s="56"/>
      <c r="J82" s="56">
        <f>H82+I82</f>
        <v>50</v>
      </c>
    </row>
    <row r="83" spans="1:10" x14ac:dyDescent="0.2">
      <c r="A83" s="39" t="s">
        <v>55</v>
      </c>
      <c r="B83" s="54" t="s">
        <v>30</v>
      </c>
      <c r="C83" s="54" t="s">
        <v>32</v>
      </c>
      <c r="D83" s="54" t="s">
        <v>56</v>
      </c>
      <c r="E83" s="54"/>
      <c r="F83" s="54"/>
      <c r="G83" s="55" t="e">
        <f>#REF!+#REF!</f>
        <v>#REF!</v>
      </c>
      <c r="H83" s="56">
        <f>H84</f>
        <v>600</v>
      </c>
      <c r="I83" s="56">
        <f t="shared" ref="I83:J85" si="33">I84</f>
        <v>25.364000000000001</v>
      </c>
      <c r="J83" s="56">
        <f t="shared" si="33"/>
        <v>625.36400000000003</v>
      </c>
    </row>
    <row r="84" spans="1:10" x14ac:dyDescent="0.2">
      <c r="A84" s="40" t="s">
        <v>345</v>
      </c>
      <c r="B84" s="54" t="s">
        <v>30</v>
      </c>
      <c r="C84" s="54" t="s">
        <v>32</v>
      </c>
      <c r="D84" s="54" t="s">
        <v>56</v>
      </c>
      <c r="E84" s="54" t="s">
        <v>54</v>
      </c>
      <c r="F84" s="54"/>
      <c r="G84" s="55"/>
      <c r="H84" s="56">
        <f>H85</f>
        <v>600</v>
      </c>
      <c r="I84" s="56">
        <f t="shared" si="33"/>
        <v>25.364000000000001</v>
      </c>
      <c r="J84" s="56">
        <f t="shared" si="33"/>
        <v>625.36400000000003</v>
      </c>
    </row>
    <row r="85" spans="1:10" ht="25.5" x14ac:dyDescent="0.2">
      <c r="A85" s="89" t="s">
        <v>410</v>
      </c>
      <c r="B85" s="54" t="s">
        <v>30</v>
      </c>
      <c r="C85" s="54" t="s">
        <v>32</v>
      </c>
      <c r="D85" s="54" t="s">
        <v>56</v>
      </c>
      <c r="E85" s="54" t="s">
        <v>411</v>
      </c>
      <c r="F85" s="54"/>
      <c r="G85" s="59"/>
      <c r="H85" s="56">
        <f>H86</f>
        <v>600</v>
      </c>
      <c r="I85" s="56">
        <f t="shared" si="33"/>
        <v>25.364000000000001</v>
      </c>
      <c r="J85" s="56">
        <f t="shared" si="33"/>
        <v>625.36400000000003</v>
      </c>
    </row>
    <row r="86" spans="1:10" ht="38.25" x14ac:dyDescent="0.2">
      <c r="A86" s="35" t="s">
        <v>52</v>
      </c>
      <c r="B86" s="54" t="s">
        <v>30</v>
      </c>
      <c r="C86" s="54" t="s">
        <v>32</v>
      </c>
      <c r="D86" s="54" t="s">
        <v>56</v>
      </c>
      <c r="E86" s="54" t="s">
        <v>411</v>
      </c>
      <c r="F86" s="54" t="s">
        <v>44</v>
      </c>
      <c r="G86" s="59"/>
      <c r="H86" s="56">
        <v>600</v>
      </c>
      <c r="I86" s="56">
        <f>25.364</f>
        <v>25.364000000000001</v>
      </c>
      <c r="J86" s="56">
        <f>H86+I86</f>
        <v>625.36400000000003</v>
      </c>
    </row>
    <row r="87" spans="1:10" x14ac:dyDescent="0.2">
      <c r="A87" s="39" t="s">
        <v>57</v>
      </c>
      <c r="B87" s="54" t="s">
        <v>30</v>
      </c>
      <c r="C87" s="54" t="s">
        <v>32</v>
      </c>
      <c r="D87" s="54" t="s">
        <v>32</v>
      </c>
      <c r="E87" s="54"/>
      <c r="F87" s="54"/>
      <c r="G87" s="55" t="e">
        <f>#REF!</f>
        <v>#REF!</v>
      </c>
      <c r="H87" s="56">
        <f>H88+H93</f>
        <v>2984.78</v>
      </c>
      <c r="I87" s="56">
        <f t="shared" ref="I87:J87" si="34">I88+I93</f>
        <v>182.3</v>
      </c>
      <c r="J87" s="56">
        <f t="shared" si="34"/>
        <v>3167.08</v>
      </c>
    </row>
    <row r="88" spans="1:10" ht="25.5" x14ac:dyDescent="0.2">
      <c r="A88" s="49" t="s">
        <v>58</v>
      </c>
      <c r="B88" s="54" t="s">
        <v>30</v>
      </c>
      <c r="C88" s="54" t="s">
        <v>32</v>
      </c>
      <c r="D88" s="54" t="s">
        <v>32</v>
      </c>
      <c r="E88" s="91" t="s">
        <v>59</v>
      </c>
      <c r="F88" s="54"/>
      <c r="G88" s="55"/>
      <c r="H88" s="56">
        <f>H89</f>
        <v>1816.3700000000001</v>
      </c>
      <c r="I88" s="56">
        <f t="shared" ref="I88:J89" si="35">I89</f>
        <v>0</v>
      </c>
      <c r="J88" s="56">
        <f t="shared" si="35"/>
        <v>1816.37</v>
      </c>
    </row>
    <row r="89" spans="1:10" ht="38.25" x14ac:dyDescent="0.2">
      <c r="A89" s="49" t="s">
        <v>60</v>
      </c>
      <c r="B89" s="54" t="s">
        <v>30</v>
      </c>
      <c r="C89" s="54" t="s">
        <v>32</v>
      </c>
      <c r="D89" s="54" t="s">
        <v>32</v>
      </c>
      <c r="E89" s="54" t="s">
        <v>61</v>
      </c>
      <c r="F89" s="54"/>
      <c r="G89" s="55"/>
      <c r="H89" s="56">
        <f>H90</f>
        <v>1816.3700000000001</v>
      </c>
      <c r="I89" s="56">
        <f t="shared" si="35"/>
        <v>0</v>
      </c>
      <c r="J89" s="56">
        <f t="shared" si="35"/>
        <v>1816.37</v>
      </c>
    </row>
    <row r="90" spans="1:10" ht="51" x14ac:dyDescent="0.2">
      <c r="A90" s="49" t="s">
        <v>62</v>
      </c>
      <c r="B90" s="54" t="s">
        <v>30</v>
      </c>
      <c r="C90" s="54" t="s">
        <v>32</v>
      </c>
      <c r="D90" s="54" t="s">
        <v>32</v>
      </c>
      <c r="E90" s="54" t="s">
        <v>63</v>
      </c>
      <c r="F90" s="54"/>
      <c r="G90" s="55"/>
      <c r="H90" s="56">
        <f>H92+H91</f>
        <v>1816.3700000000001</v>
      </c>
      <c r="I90" s="56">
        <f t="shared" ref="I90:J90" si="36">I92+I91</f>
        <v>0</v>
      </c>
      <c r="J90" s="56">
        <f t="shared" si="36"/>
        <v>1816.37</v>
      </c>
    </row>
    <row r="91" spans="1:10" ht="25.5" x14ac:dyDescent="0.2">
      <c r="A91" s="40" t="s">
        <v>90</v>
      </c>
      <c r="B91" s="54" t="s">
        <v>30</v>
      </c>
      <c r="C91" s="54" t="s">
        <v>32</v>
      </c>
      <c r="D91" s="54" t="s">
        <v>32</v>
      </c>
      <c r="E91" s="54" t="s">
        <v>63</v>
      </c>
      <c r="F91" s="54" t="s">
        <v>91</v>
      </c>
      <c r="G91" s="55"/>
      <c r="H91" s="56">
        <v>5.38</v>
      </c>
      <c r="I91" s="56">
        <v>8.17</v>
      </c>
      <c r="J91" s="56">
        <f>H91+I91</f>
        <v>13.55</v>
      </c>
    </row>
    <row r="92" spans="1:10" x14ac:dyDescent="0.2">
      <c r="A92" s="40" t="s">
        <v>49</v>
      </c>
      <c r="B92" s="54" t="s">
        <v>30</v>
      </c>
      <c r="C92" s="54" t="s">
        <v>32</v>
      </c>
      <c r="D92" s="54" t="s">
        <v>32</v>
      </c>
      <c r="E92" s="54" t="s">
        <v>63</v>
      </c>
      <c r="F92" s="54" t="s">
        <v>50</v>
      </c>
      <c r="G92" s="55"/>
      <c r="H92" s="56">
        <v>1810.99</v>
      </c>
      <c r="I92" s="56">
        <v>-8.17</v>
      </c>
      <c r="J92" s="56">
        <f>H92+I92</f>
        <v>1802.82</v>
      </c>
    </row>
    <row r="93" spans="1:10" x14ac:dyDescent="0.2">
      <c r="A93" s="40" t="s">
        <v>345</v>
      </c>
      <c r="B93" s="54" t="s">
        <v>30</v>
      </c>
      <c r="C93" s="54" t="s">
        <v>32</v>
      </c>
      <c r="D93" s="54" t="s">
        <v>32</v>
      </c>
      <c r="E93" s="54" t="s">
        <v>54</v>
      </c>
      <c r="F93" s="54"/>
      <c r="G93" s="55"/>
      <c r="H93" s="56">
        <f>H94</f>
        <v>1168.4100000000001</v>
      </c>
      <c r="I93" s="56">
        <f t="shared" ref="I93:J94" si="37">I94</f>
        <v>182.3</v>
      </c>
      <c r="J93" s="56">
        <f t="shared" si="37"/>
        <v>1350.71</v>
      </c>
    </row>
    <row r="94" spans="1:10" ht="38.25" x14ac:dyDescent="0.2">
      <c r="A94" s="89" t="s">
        <v>408</v>
      </c>
      <c r="B94" s="54" t="s">
        <v>30</v>
      </c>
      <c r="C94" s="54" t="s">
        <v>32</v>
      </c>
      <c r="D94" s="54" t="s">
        <v>32</v>
      </c>
      <c r="E94" s="54" t="s">
        <v>409</v>
      </c>
      <c r="F94" s="54"/>
      <c r="G94" s="55"/>
      <c r="H94" s="56">
        <f>H95</f>
        <v>1168.4100000000001</v>
      </c>
      <c r="I94" s="56">
        <f t="shared" si="37"/>
        <v>182.3</v>
      </c>
      <c r="J94" s="56">
        <f t="shared" si="37"/>
        <v>1350.71</v>
      </c>
    </row>
    <row r="95" spans="1:10" ht="38.25" x14ac:dyDescent="0.2">
      <c r="A95" s="40" t="s">
        <v>43</v>
      </c>
      <c r="B95" s="54" t="s">
        <v>30</v>
      </c>
      <c r="C95" s="54" t="s">
        <v>32</v>
      </c>
      <c r="D95" s="54" t="s">
        <v>32</v>
      </c>
      <c r="E95" s="54" t="s">
        <v>409</v>
      </c>
      <c r="F95" s="54" t="s">
        <v>50</v>
      </c>
      <c r="G95" s="55"/>
      <c r="H95" s="56">
        <v>1168.4100000000001</v>
      </c>
      <c r="I95" s="56">
        <f>817.9-817.9+182.3</f>
        <v>182.3</v>
      </c>
      <c r="J95" s="56">
        <f>H95+I95</f>
        <v>1350.71</v>
      </c>
    </row>
    <row r="96" spans="1:10" x14ac:dyDescent="0.2">
      <c r="A96" s="39" t="s">
        <v>64</v>
      </c>
      <c r="B96" s="54" t="s">
        <v>30</v>
      </c>
      <c r="C96" s="54" t="s">
        <v>32</v>
      </c>
      <c r="D96" s="54" t="s">
        <v>14</v>
      </c>
      <c r="E96" s="54"/>
      <c r="F96" s="54"/>
      <c r="G96" s="59" t="e">
        <f>G97+#REF!+#REF!+#REF!+#REF!+#REF!</f>
        <v>#REF!</v>
      </c>
      <c r="H96" s="56">
        <f>H97+H100</f>
        <v>9027.5999999999985</v>
      </c>
      <c r="I96" s="56">
        <f t="shared" ref="I96:J96" si="38">I97+I100</f>
        <v>-573.79999999999995</v>
      </c>
      <c r="J96" s="56">
        <f t="shared" si="38"/>
        <v>8453.7999999999993</v>
      </c>
    </row>
    <row r="97" spans="1:10" ht="38.25" x14ac:dyDescent="0.2">
      <c r="A97" s="39" t="s">
        <v>65</v>
      </c>
      <c r="B97" s="54" t="s">
        <v>30</v>
      </c>
      <c r="C97" s="54" t="s">
        <v>32</v>
      </c>
      <c r="D97" s="54" t="s">
        <v>14</v>
      </c>
      <c r="E97" s="54" t="s">
        <v>66</v>
      </c>
      <c r="F97" s="54"/>
      <c r="G97" s="55" t="e">
        <f>G98</f>
        <v>#REF!</v>
      </c>
      <c r="H97" s="56">
        <f>H98</f>
        <v>1060.21</v>
      </c>
      <c r="I97" s="56">
        <f>I98</f>
        <v>0</v>
      </c>
      <c r="J97" s="56">
        <f t="shared" ref="J97:J129" si="39">H97+I97</f>
        <v>1060.21</v>
      </c>
    </row>
    <row r="98" spans="1:10" x14ac:dyDescent="0.2">
      <c r="A98" s="39" t="s">
        <v>67</v>
      </c>
      <c r="B98" s="54" t="s">
        <v>30</v>
      </c>
      <c r="C98" s="54" t="s">
        <v>32</v>
      </c>
      <c r="D98" s="54" t="s">
        <v>14</v>
      </c>
      <c r="E98" s="54" t="s">
        <v>68</v>
      </c>
      <c r="F98" s="54"/>
      <c r="G98" s="55" t="e">
        <f>#REF!+#REF!</f>
        <v>#REF!</v>
      </c>
      <c r="H98" s="56">
        <f>H99</f>
        <v>1060.21</v>
      </c>
      <c r="I98" s="56">
        <f t="shared" ref="I98:J98" si="40">I99</f>
        <v>0</v>
      </c>
      <c r="J98" s="56">
        <f t="shared" si="40"/>
        <v>1060.21</v>
      </c>
    </row>
    <row r="99" spans="1:10" ht="25.5" x14ac:dyDescent="0.2">
      <c r="A99" s="41" t="s">
        <v>69</v>
      </c>
      <c r="B99" s="54" t="s">
        <v>30</v>
      </c>
      <c r="C99" s="54" t="s">
        <v>32</v>
      </c>
      <c r="D99" s="54" t="s">
        <v>14</v>
      </c>
      <c r="E99" s="54" t="s">
        <v>68</v>
      </c>
      <c r="F99" s="54" t="s">
        <v>70</v>
      </c>
      <c r="G99" s="55"/>
      <c r="H99" s="56">
        <v>1060.21</v>
      </c>
      <c r="I99" s="56"/>
      <c r="J99" s="56">
        <f t="shared" si="39"/>
        <v>1060.21</v>
      </c>
    </row>
    <row r="100" spans="1:10" x14ac:dyDescent="0.2">
      <c r="A100" s="40" t="s">
        <v>345</v>
      </c>
      <c r="B100" s="54" t="s">
        <v>30</v>
      </c>
      <c r="C100" s="54" t="s">
        <v>32</v>
      </c>
      <c r="D100" s="54" t="s">
        <v>14</v>
      </c>
      <c r="E100" s="54" t="s">
        <v>54</v>
      </c>
      <c r="F100" s="54"/>
      <c r="G100" s="55"/>
      <c r="H100" s="56">
        <f>H101</f>
        <v>7967.3899999999994</v>
      </c>
      <c r="I100" s="56">
        <f t="shared" ref="I100:J100" si="41">I101</f>
        <v>-573.79999999999995</v>
      </c>
      <c r="J100" s="56">
        <f t="shared" si="41"/>
        <v>7393.59</v>
      </c>
    </row>
    <row r="101" spans="1:10" ht="38.25" x14ac:dyDescent="0.2">
      <c r="A101" s="40" t="s">
        <v>439</v>
      </c>
      <c r="B101" s="54" t="s">
        <v>30</v>
      </c>
      <c r="C101" s="54" t="s">
        <v>32</v>
      </c>
      <c r="D101" s="54" t="s">
        <v>14</v>
      </c>
      <c r="E101" s="54" t="s">
        <v>407</v>
      </c>
      <c r="F101" s="54"/>
      <c r="G101" s="55"/>
      <c r="H101" s="56">
        <f>SUM(H102:H107)</f>
        <v>7967.3899999999994</v>
      </c>
      <c r="I101" s="56">
        <f t="shared" ref="I101:J101" si="42">SUM(I102:I107)</f>
        <v>-573.79999999999995</v>
      </c>
      <c r="J101" s="56">
        <f t="shared" si="42"/>
        <v>7393.59</v>
      </c>
    </row>
    <row r="102" spans="1:10" ht="25.5" x14ac:dyDescent="0.2">
      <c r="A102" s="41" t="s">
        <v>69</v>
      </c>
      <c r="B102" s="54" t="s">
        <v>30</v>
      </c>
      <c r="C102" s="54" t="s">
        <v>32</v>
      </c>
      <c r="D102" s="54" t="s">
        <v>14</v>
      </c>
      <c r="E102" s="54" t="s">
        <v>407</v>
      </c>
      <c r="F102" s="54" t="s">
        <v>70</v>
      </c>
      <c r="G102" s="55"/>
      <c r="H102" s="56">
        <v>5170.1099999999997</v>
      </c>
      <c r="I102" s="56"/>
      <c r="J102" s="56">
        <f t="shared" ref="J102:J106" si="43">H102+I102</f>
        <v>5170.1099999999997</v>
      </c>
    </row>
    <row r="103" spans="1:10" ht="25.5" x14ac:dyDescent="0.2">
      <c r="A103" s="40" t="s">
        <v>71</v>
      </c>
      <c r="B103" s="54" t="s">
        <v>30</v>
      </c>
      <c r="C103" s="54" t="s">
        <v>32</v>
      </c>
      <c r="D103" s="54" t="s">
        <v>14</v>
      </c>
      <c r="E103" s="54" t="s">
        <v>407</v>
      </c>
      <c r="F103" s="54" t="s">
        <v>72</v>
      </c>
      <c r="G103" s="55"/>
      <c r="H103" s="56">
        <v>20</v>
      </c>
      <c r="I103" s="56"/>
      <c r="J103" s="56">
        <f t="shared" si="43"/>
        <v>20</v>
      </c>
    </row>
    <row r="104" spans="1:10" ht="25.5" x14ac:dyDescent="0.2">
      <c r="A104" s="42" t="s">
        <v>75</v>
      </c>
      <c r="B104" s="54" t="s">
        <v>30</v>
      </c>
      <c r="C104" s="54" t="s">
        <v>32</v>
      </c>
      <c r="D104" s="54" t="s">
        <v>14</v>
      </c>
      <c r="E104" s="54" t="s">
        <v>407</v>
      </c>
      <c r="F104" s="54" t="s">
        <v>76</v>
      </c>
      <c r="G104" s="55"/>
      <c r="H104" s="56">
        <v>135</v>
      </c>
      <c r="I104" s="56"/>
      <c r="J104" s="56">
        <f t="shared" si="43"/>
        <v>135</v>
      </c>
    </row>
    <row r="105" spans="1:10" ht="25.5" x14ac:dyDescent="0.2">
      <c r="A105" s="40" t="s">
        <v>73</v>
      </c>
      <c r="B105" s="54" t="s">
        <v>30</v>
      </c>
      <c r="C105" s="54" t="s">
        <v>32</v>
      </c>
      <c r="D105" s="54" t="s">
        <v>14</v>
      </c>
      <c r="E105" s="54" t="s">
        <v>407</v>
      </c>
      <c r="F105" s="54" t="s">
        <v>74</v>
      </c>
      <c r="G105" s="55"/>
      <c r="H105" s="56">
        <v>2617.2800000000002</v>
      </c>
      <c r="I105" s="56">
        <f>-94.6+10.4+10.4-500</f>
        <v>-573.79999999999995</v>
      </c>
      <c r="J105" s="56">
        <f t="shared" si="43"/>
        <v>2043.4800000000002</v>
      </c>
    </row>
    <row r="106" spans="1:10" ht="25.5" x14ac:dyDescent="0.2">
      <c r="A106" s="35" t="s">
        <v>77</v>
      </c>
      <c r="B106" s="54" t="s">
        <v>30</v>
      </c>
      <c r="C106" s="54" t="s">
        <v>32</v>
      </c>
      <c r="D106" s="54" t="s">
        <v>14</v>
      </c>
      <c r="E106" s="54" t="s">
        <v>407</v>
      </c>
      <c r="F106" s="54" t="s">
        <v>78</v>
      </c>
      <c r="G106" s="55"/>
      <c r="H106" s="56">
        <v>15</v>
      </c>
      <c r="I106" s="56"/>
      <c r="J106" s="56">
        <f t="shared" si="43"/>
        <v>15</v>
      </c>
    </row>
    <row r="107" spans="1:10" x14ac:dyDescent="0.2">
      <c r="A107" s="35" t="s">
        <v>79</v>
      </c>
      <c r="B107" s="54" t="s">
        <v>30</v>
      </c>
      <c r="C107" s="54" t="s">
        <v>32</v>
      </c>
      <c r="D107" s="54" t="s">
        <v>14</v>
      </c>
      <c r="E107" s="54" t="s">
        <v>407</v>
      </c>
      <c r="F107" s="54" t="s">
        <v>80</v>
      </c>
      <c r="G107" s="55"/>
      <c r="H107" s="56">
        <v>10</v>
      </c>
      <c r="I107" s="56"/>
      <c r="J107" s="56">
        <f>H107+I107</f>
        <v>10</v>
      </c>
    </row>
    <row r="108" spans="1:10" x14ac:dyDescent="0.2">
      <c r="A108" s="39" t="s">
        <v>81</v>
      </c>
      <c r="B108" s="54" t="s">
        <v>30</v>
      </c>
      <c r="C108" s="54" t="s">
        <v>15</v>
      </c>
      <c r="D108" s="54"/>
      <c r="E108" s="54"/>
      <c r="F108" s="54"/>
      <c r="G108" s="55" t="e">
        <f>#REF!+G109</f>
        <v>#REF!</v>
      </c>
      <c r="H108" s="56">
        <f t="shared" ref="H108:H113" si="44">H109</f>
        <v>1712.3</v>
      </c>
      <c r="I108" s="56">
        <f t="shared" ref="I108:J109" si="45">I109</f>
        <v>0</v>
      </c>
      <c r="J108" s="56">
        <f t="shared" si="45"/>
        <v>1712.3</v>
      </c>
    </row>
    <row r="109" spans="1:10" x14ac:dyDescent="0.2">
      <c r="A109" s="39" t="s">
        <v>82</v>
      </c>
      <c r="B109" s="54" t="s">
        <v>30</v>
      </c>
      <c r="C109" s="54" t="s">
        <v>15</v>
      </c>
      <c r="D109" s="54" t="s">
        <v>83</v>
      </c>
      <c r="E109" s="54"/>
      <c r="F109" s="54"/>
      <c r="G109" s="59" t="e">
        <f>#REF!+#REF!+#REF!+#REF!</f>
        <v>#REF!</v>
      </c>
      <c r="H109" s="56">
        <f t="shared" si="44"/>
        <v>1712.3</v>
      </c>
      <c r="I109" s="56">
        <f t="shared" si="45"/>
        <v>0</v>
      </c>
      <c r="J109" s="56">
        <f t="shared" si="45"/>
        <v>1712.3</v>
      </c>
    </row>
    <row r="110" spans="1:10" ht="25.5" x14ac:dyDescent="0.2">
      <c r="A110" s="49" t="s">
        <v>35</v>
      </c>
      <c r="B110" s="54" t="s">
        <v>30</v>
      </c>
      <c r="C110" s="54" t="s">
        <v>15</v>
      </c>
      <c r="D110" s="54" t="s">
        <v>83</v>
      </c>
      <c r="E110" s="54" t="s">
        <v>36</v>
      </c>
      <c r="F110" s="54"/>
      <c r="G110" s="59"/>
      <c r="H110" s="56">
        <f t="shared" si="44"/>
        <v>1712.3</v>
      </c>
      <c r="I110" s="56">
        <f t="shared" ref="I110:J113" si="46">I111</f>
        <v>0</v>
      </c>
      <c r="J110" s="56">
        <f t="shared" si="46"/>
        <v>1712.3</v>
      </c>
    </row>
    <row r="111" spans="1:10" ht="38.25" x14ac:dyDescent="0.2">
      <c r="A111" s="49" t="s">
        <v>84</v>
      </c>
      <c r="B111" s="54" t="s">
        <v>30</v>
      </c>
      <c r="C111" s="54" t="s">
        <v>15</v>
      </c>
      <c r="D111" s="54" t="s">
        <v>83</v>
      </c>
      <c r="E111" s="54" t="s">
        <v>85</v>
      </c>
      <c r="F111" s="54"/>
      <c r="G111" s="59"/>
      <c r="H111" s="56">
        <f t="shared" si="44"/>
        <v>1712.3</v>
      </c>
      <c r="I111" s="56">
        <f t="shared" si="46"/>
        <v>0</v>
      </c>
      <c r="J111" s="56">
        <f t="shared" si="46"/>
        <v>1712.3</v>
      </c>
    </row>
    <row r="112" spans="1:10" ht="63.75" x14ac:dyDescent="0.2">
      <c r="A112" s="49" t="s">
        <v>86</v>
      </c>
      <c r="B112" s="54" t="s">
        <v>30</v>
      </c>
      <c r="C112" s="54" t="s">
        <v>15</v>
      </c>
      <c r="D112" s="54" t="s">
        <v>83</v>
      </c>
      <c r="E112" s="54" t="s">
        <v>87</v>
      </c>
      <c r="F112" s="54"/>
      <c r="G112" s="59"/>
      <c r="H112" s="56">
        <f t="shared" si="44"/>
        <v>1712.3</v>
      </c>
      <c r="I112" s="56">
        <f t="shared" si="46"/>
        <v>0</v>
      </c>
      <c r="J112" s="56">
        <f t="shared" si="46"/>
        <v>1712.3</v>
      </c>
    </row>
    <row r="113" spans="1:10" ht="76.5" x14ac:dyDescent="0.2">
      <c r="A113" s="49" t="s">
        <v>88</v>
      </c>
      <c r="B113" s="54" t="s">
        <v>30</v>
      </c>
      <c r="C113" s="54" t="s">
        <v>15</v>
      </c>
      <c r="D113" s="54" t="s">
        <v>83</v>
      </c>
      <c r="E113" s="54" t="s">
        <v>89</v>
      </c>
      <c r="F113" s="54"/>
      <c r="G113" s="59"/>
      <c r="H113" s="56">
        <f t="shared" si="44"/>
        <v>1712.3</v>
      </c>
      <c r="I113" s="56">
        <f t="shared" si="46"/>
        <v>0</v>
      </c>
      <c r="J113" s="56">
        <f t="shared" si="46"/>
        <v>1712.3</v>
      </c>
    </row>
    <row r="114" spans="1:10" ht="25.5" x14ac:dyDescent="0.2">
      <c r="A114" s="40" t="s">
        <v>90</v>
      </c>
      <c r="B114" s="54" t="s">
        <v>30</v>
      </c>
      <c r="C114" s="54" t="s">
        <v>15</v>
      </c>
      <c r="D114" s="54" t="s">
        <v>83</v>
      </c>
      <c r="E114" s="54" t="s">
        <v>89</v>
      </c>
      <c r="F114" s="54" t="s">
        <v>91</v>
      </c>
      <c r="G114" s="59"/>
      <c r="H114" s="56">
        <v>1712.3</v>
      </c>
      <c r="I114" s="56"/>
      <c r="J114" s="56">
        <f>H114+I114</f>
        <v>1712.3</v>
      </c>
    </row>
    <row r="115" spans="1:10" x14ac:dyDescent="0.2">
      <c r="A115" s="38" t="s">
        <v>95</v>
      </c>
      <c r="B115" s="57" t="s">
        <v>96</v>
      </c>
      <c r="C115" s="57"/>
      <c r="D115" s="57"/>
      <c r="E115" s="57"/>
      <c r="F115" s="57"/>
      <c r="G115" s="61" t="e">
        <f>G116+G137+#REF!+#REF!</f>
        <v>#REF!</v>
      </c>
      <c r="H115" s="139">
        <f>H116+H137+H143+H148</f>
        <v>44264.890000000007</v>
      </c>
      <c r="I115" s="139">
        <f t="shared" ref="I115:J115" si="47">I116+I137+I143+I148</f>
        <v>29940.382000000001</v>
      </c>
      <c r="J115" s="139">
        <f t="shared" si="47"/>
        <v>74205.271999999997</v>
      </c>
    </row>
    <row r="116" spans="1:10" x14ac:dyDescent="0.2">
      <c r="A116" s="39" t="s">
        <v>97</v>
      </c>
      <c r="B116" s="54" t="s">
        <v>96</v>
      </c>
      <c r="C116" s="54" t="s">
        <v>98</v>
      </c>
      <c r="D116" s="54"/>
      <c r="E116" s="54"/>
      <c r="F116" s="54"/>
      <c r="G116" s="55" t="e">
        <f>G120+#REF!+#REF!+#REF!+G117</f>
        <v>#REF!</v>
      </c>
      <c r="H116" s="56">
        <f>H117+H120+H128+H132</f>
        <v>5445.94</v>
      </c>
      <c r="I116" s="56">
        <f t="shared" ref="I116:J116" si="48">I117+I120+I128+I132</f>
        <v>-47.2</v>
      </c>
      <c r="J116" s="56">
        <f t="shared" si="48"/>
        <v>5398.74</v>
      </c>
    </row>
    <row r="117" spans="1:10" ht="38.25" x14ac:dyDescent="0.2">
      <c r="A117" s="32" t="s">
        <v>99</v>
      </c>
      <c r="B117" s="54" t="s">
        <v>96</v>
      </c>
      <c r="C117" s="54" t="s">
        <v>98</v>
      </c>
      <c r="D117" s="54" t="s">
        <v>83</v>
      </c>
      <c r="E117" s="54"/>
      <c r="F117" s="54"/>
      <c r="G117" s="55" t="e">
        <f>#REF!</f>
        <v>#REF!</v>
      </c>
      <c r="H117" s="56">
        <f>H118</f>
        <v>1756.88</v>
      </c>
      <c r="I117" s="56">
        <f t="shared" ref="I117:J118" si="49">I118</f>
        <v>0</v>
      </c>
      <c r="J117" s="56">
        <f t="shared" si="49"/>
        <v>1756.88</v>
      </c>
    </row>
    <row r="118" spans="1:10" ht="38.25" x14ac:dyDescent="0.2">
      <c r="A118" s="44" t="s">
        <v>100</v>
      </c>
      <c r="B118" s="54" t="s">
        <v>96</v>
      </c>
      <c r="C118" s="54" t="s">
        <v>98</v>
      </c>
      <c r="D118" s="54" t="s">
        <v>83</v>
      </c>
      <c r="E118" s="54" t="s">
        <v>66</v>
      </c>
      <c r="F118" s="54"/>
      <c r="G118" s="55"/>
      <c r="H118" s="56">
        <f>H119</f>
        <v>1756.88</v>
      </c>
      <c r="I118" s="56">
        <f t="shared" si="49"/>
        <v>0</v>
      </c>
      <c r="J118" s="56">
        <f t="shared" si="49"/>
        <v>1756.88</v>
      </c>
    </row>
    <row r="119" spans="1:10" ht="25.5" x14ac:dyDescent="0.2">
      <c r="A119" s="41" t="s">
        <v>69</v>
      </c>
      <c r="B119" s="54" t="s">
        <v>96</v>
      </c>
      <c r="C119" s="54" t="s">
        <v>98</v>
      </c>
      <c r="D119" s="54" t="s">
        <v>83</v>
      </c>
      <c r="E119" s="54" t="s">
        <v>68</v>
      </c>
      <c r="F119" s="54" t="s">
        <v>70</v>
      </c>
      <c r="G119" s="55"/>
      <c r="H119" s="56">
        <v>1756.88</v>
      </c>
      <c r="I119" s="56"/>
      <c r="J119" s="56">
        <f t="shared" si="39"/>
        <v>1756.88</v>
      </c>
    </row>
    <row r="120" spans="1:10" ht="25.5" x14ac:dyDescent="0.2">
      <c r="A120" s="44" t="s">
        <v>101</v>
      </c>
      <c r="B120" s="54" t="s">
        <v>96</v>
      </c>
      <c r="C120" s="54" t="s">
        <v>98</v>
      </c>
      <c r="D120" s="54" t="s">
        <v>102</v>
      </c>
      <c r="E120" s="54"/>
      <c r="F120" s="54"/>
      <c r="G120" s="55" t="e">
        <f>G121</f>
        <v>#REF!</v>
      </c>
      <c r="H120" s="56">
        <f>H121</f>
        <v>3581.0599999999995</v>
      </c>
      <c r="I120" s="56">
        <f t="shared" ref="I120:J120" si="50">I121</f>
        <v>2.8000000000000007</v>
      </c>
      <c r="J120" s="56">
        <f t="shared" si="50"/>
        <v>3583.8599999999997</v>
      </c>
    </row>
    <row r="121" spans="1:10" ht="38.25" x14ac:dyDescent="0.2">
      <c r="A121" s="44" t="s">
        <v>100</v>
      </c>
      <c r="B121" s="54" t="s">
        <v>96</v>
      </c>
      <c r="C121" s="54" t="s">
        <v>98</v>
      </c>
      <c r="D121" s="54" t="s">
        <v>102</v>
      </c>
      <c r="E121" s="54" t="s">
        <v>66</v>
      </c>
      <c r="F121" s="54"/>
      <c r="G121" s="55" t="e">
        <f>#REF!+#REF!</f>
        <v>#REF!</v>
      </c>
      <c r="H121" s="56">
        <f>H122+H123+H124+H125+H126+H127</f>
        <v>3581.0599999999995</v>
      </c>
      <c r="I121" s="56">
        <f t="shared" ref="I121:J121" si="51">I122+I123+I124+I125+I126+I127</f>
        <v>2.8000000000000007</v>
      </c>
      <c r="J121" s="56">
        <f t="shared" si="51"/>
        <v>3583.8599999999997</v>
      </c>
    </row>
    <row r="122" spans="1:10" ht="25.5" x14ac:dyDescent="0.2">
      <c r="A122" s="41" t="s">
        <v>69</v>
      </c>
      <c r="B122" s="54" t="s">
        <v>96</v>
      </c>
      <c r="C122" s="54" t="s">
        <v>98</v>
      </c>
      <c r="D122" s="54" t="s">
        <v>102</v>
      </c>
      <c r="E122" s="54" t="s">
        <v>68</v>
      </c>
      <c r="F122" s="54" t="s">
        <v>70</v>
      </c>
      <c r="G122" s="55"/>
      <c r="H122" s="56">
        <v>2663.16</v>
      </c>
      <c r="I122" s="56"/>
      <c r="J122" s="56">
        <f t="shared" si="39"/>
        <v>2663.16</v>
      </c>
    </row>
    <row r="123" spans="1:10" ht="25.5" x14ac:dyDescent="0.2">
      <c r="A123" s="40" t="s">
        <v>71</v>
      </c>
      <c r="B123" s="54" t="s">
        <v>96</v>
      </c>
      <c r="C123" s="54" t="s">
        <v>98</v>
      </c>
      <c r="D123" s="54" t="s">
        <v>102</v>
      </c>
      <c r="E123" s="54" t="s">
        <v>68</v>
      </c>
      <c r="F123" s="54" t="s">
        <v>72</v>
      </c>
      <c r="G123" s="55"/>
      <c r="H123" s="56">
        <v>54.6</v>
      </c>
      <c r="I123" s="56">
        <f>0.8</f>
        <v>0.8</v>
      </c>
      <c r="J123" s="56">
        <f t="shared" si="39"/>
        <v>55.4</v>
      </c>
    </row>
    <row r="124" spans="1:10" ht="25.5" x14ac:dyDescent="0.2">
      <c r="A124" s="42" t="s">
        <v>75</v>
      </c>
      <c r="B124" s="54" t="s">
        <v>96</v>
      </c>
      <c r="C124" s="54" t="s">
        <v>98</v>
      </c>
      <c r="D124" s="54" t="s">
        <v>102</v>
      </c>
      <c r="E124" s="54" t="s">
        <v>68</v>
      </c>
      <c r="F124" s="54" t="s">
        <v>76</v>
      </c>
      <c r="G124" s="55"/>
      <c r="H124" s="56">
        <v>478.92</v>
      </c>
      <c r="I124" s="56">
        <f>9.716</f>
        <v>9.7159999999999993</v>
      </c>
      <c r="J124" s="56">
        <f t="shared" si="39"/>
        <v>488.63600000000002</v>
      </c>
    </row>
    <row r="125" spans="1:10" ht="25.5" x14ac:dyDescent="0.2">
      <c r="A125" s="40" t="s">
        <v>73</v>
      </c>
      <c r="B125" s="54" t="s">
        <v>96</v>
      </c>
      <c r="C125" s="54" t="s">
        <v>98</v>
      </c>
      <c r="D125" s="54" t="s">
        <v>102</v>
      </c>
      <c r="E125" s="54" t="s">
        <v>68</v>
      </c>
      <c r="F125" s="54" t="s">
        <v>74</v>
      </c>
      <c r="G125" s="55"/>
      <c r="H125" s="56">
        <v>367.97</v>
      </c>
      <c r="I125" s="56">
        <f>-9.716+2</f>
        <v>-7.7159999999999993</v>
      </c>
      <c r="J125" s="56">
        <f t="shared" si="39"/>
        <v>360.25400000000002</v>
      </c>
    </row>
    <row r="126" spans="1:10" ht="25.5" x14ac:dyDescent="0.2">
      <c r="A126" s="35" t="s">
        <v>77</v>
      </c>
      <c r="B126" s="54" t="s">
        <v>96</v>
      </c>
      <c r="C126" s="54" t="s">
        <v>98</v>
      </c>
      <c r="D126" s="54" t="s">
        <v>102</v>
      </c>
      <c r="E126" s="54" t="s">
        <v>68</v>
      </c>
      <c r="F126" s="54" t="s">
        <v>78</v>
      </c>
      <c r="G126" s="55"/>
      <c r="H126" s="56">
        <v>12.91</v>
      </c>
      <c r="I126" s="56"/>
      <c r="J126" s="56">
        <f t="shared" si="39"/>
        <v>12.91</v>
      </c>
    </row>
    <row r="127" spans="1:10" x14ac:dyDescent="0.2">
      <c r="A127" s="35" t="s">
        <v>79</v>
      </c>
      <c r="B127" s="54" t="s">
        <v>96</v>
      </c>
      <c r="C127" s="54" t="s">
        <v>98</v>
      </c>
      <c r="D127" s="54" t="s">
        <v>102</v>
      </c>
      <c r="E127" s="54" t="s">
        <v>68</v>
      </c>
      <c r="F127" s="54" t="s">
        <v>80</v>
      </c>
      <c r="G127" s="55"/>
      <c r="H127" s="56">
        <v>3.5</v>
      </c>
      <c r="I127" s="56"/>
      <c r="J127" s="56">
        <f t="shared" si="39"/>
        <v>3.5</v>
      </c>
    </row>
    <row r="128" spans="1:10" x14ac:dyDescent="0.2">
      <c r="A128" s="44" t="s">
        <v>103</v>
      </c>
      <c r="B128" s="54" t="s">
        <v>96</v>
      </c>
      <c r="C128" s="54" t="s">
        <v>98</v>
      </c>
      <c r="D128" s="54" t="s">
        <v>104</v>
      </c>
      <c r="E128" s="54"/>
      <c r="F128" s="54"/>
      <c r="G128" s="55"/>
      <c r="H128" s="56">
        <f>H129</f>
        <v>100</v>
      </c>
      <c r="I128" s="56">
        <f>I129</f>
        <v>-50</v>
      </c>
      <c r="J128" s="56">
        <f t="shared" si="39"/>
        <v>50</v>
      </c>
    </row>
    <row r="129" spans="1:10" x14ac:dyDescent="0.2">
      <c r="A129" s="44" t="s">
        <v>103</v>
      </c>
      <c r="B129" s="54" t="s">
        <v>96</v>
      </c>
      <c r="C129" s="54" t="s">
        <v>98</v>
      </c>
      <c r="D129" s="54" t="s">
        <v>104</v>
      </c>
      <c r="E129" s="54" t="s">
        <v>36</v>
      </c>
      <c r="F129" s="54"/>
      <c r="G129" s="55"/>
      <c r="H129" s="56">
        <f>H130</f>
        <v>100</v>
      </c>
      <c r="I129" s="56">
        <f>I130</f>
        <v>-50</v>
      </c>
      <c r="J129" s="56">
        <f t="shared" si="39"/>
        <v>50</v>
      </c>
    </row>
    <row r="130" spans="1:10" x14ac:dyDescent="0.2">
      <c r="A130" s="44" t="s">
        <v>105</v>
      </c>
      <c r="B130" s="54" t="s">
        <v>96</v>
      </c>
      <c r="C130" s="54" t="s">
        <v>98</v>
      </c>
      <c r="D130" s="54" t="s">
        <v>104</v>
      </c>
      <c r="E130" s="54" t="s">
        <v>106</v>
      </c>
      <c r="F130" s="54"/>
      <c r="G130" s="55"/>
      <c r="H130" s="56">
        <f>H131</f>
        <v>100</v>
      </c>
      <c r="I130" s="56">
        <f t="shared" ref="I130:J130" si="52">I131</f>
        <v>-50</v>
      </c>
      <c r="J130" s="56">
        <f t="shared" si="52"/>
        <v>50</v>
      </c>
    </row>
    <row r="131" spans="1:10" x14ac:dyDescent="0.2">
      <c r="A131" s="44" t="s">
        <v>107</v>
      </c>
      <c r="B131" s="54" t="s">
        <v>96</v>
      </c>
      <c r="C131" s="54" t="s">
        <v>98</v>
      </c>
      <c r="D131" s="54" t="s">
        <v>104</v>
      </c>
      <c r="E131" s="54" t="s">
        <v>106</v>
      </c>
      <c r="F131" s="54" t="s">
        <v>108</v>
      </c>
      <c r="G131" s="55"/>
      <c r="H131" s="56">
        <v>100</v>
      </c>
      <c r="I131" s="56">
        <f>-100+50</f>
        <v>-50</v>
      </c>
      <c r="J131" s="56">
        <f>H131+I131</f>
        <v>50</v>
      </c>
    </row>
    <row r="132" spans="1:10" x14ac:dyDescent="0.2">
      <c r="A132" s="35" t="s">
        <v>109</v>
      </c>
      <c r="B132" s="60" t="s">
        <v>96</v>
      </c>
      <c r="C132" s="60" t="s">
        <v>98</v>
      </c>
      <c r="D132" s="60" t="s">
        <v>110</v>
      </c>
      <c r="E132" s="54"/>
      <c r="F132" s="54"/>
      <c r="G132" s="55"/>
      <c r="H132" s="56">
        <f>H133</f>
        <v>8</v>
      </c>
      <c r="I132" s="56">
        <f t="shared" ref="I132:J132" si="53">I133</f>
        <v>0</v>
      </c>
      <c r="J132" s="56">
        <f t="shared" si="53"/>
        <v>8</v>
      </c>
    </row>
    <row r="133" spans="1:10" ht="25.5" x14ac:dyDescent="0.2">
      <c r="A133" s="49" t="s">
        <v>111</v>
      </c>
      <c r="B133" s="60" t="s">
        <v>96</v>
      </c>
      <c r="C133" s="60" t="s">
        <v>98</v>
      </c>
      <c r="D133" s="60" t="s">
        <v>110</v>
      </c>
      <c r="E133" s="54" t="s">
        <v>112</v>
      </c>
      <c r="F133" s="54"/>
      <c r="G133" s="55"/>
      <c r="H133" s="56">
        <f>H134</f>
        <v>8</v>
      </c>
      <c r="I133" s="56">
        <f t="shared" ref="I133:J135" si="54">I134</f>
        <v>0</v>
      </c>
      <c r="J133" s="56">
        <f t="shared" si="54"/>
        <v>8</v>
      </c>
    </row>
    <row r="134" spans="1:10" ht="38.25" x14ac:dyDescent="0.2">
      <c r="A134" s="49" t="s">
        <v>113</v>
      </c>
      <c r="B134" s="60" t="s">
        <v>96</v>
      </c>
      <c r="C134" s="60" t="s">
        <v>98</v>
      </c>
      <c r="D134" s="60" t="s">
        <v>110</v>
      </c>
      <c r="E134" s="54" t="s">
        <v>114</v>
      </c>
      <c r="F134" s="54"/>
      <c r="G134" s="55"/>
      <c r="H134" s="56">
        <f>H135</f>
        <v>8</v>
      </c>
      <c r="I134" s="56">
        <f t="shared" si="54"/>
        <v>0</v>
      </c>
      <c r="J134" s="56">
        <f t="shared" si="54"/>
        <v>8</v>
      </c>
    </row>
    <row r="135" spans="1:10" ht="63.75" x14ac:dyDescent="0.2">
      <c r="A135" s="49" t="s">
        <v>115</v>
      </c>
      <c r="B135" s="60" t="s">
        <v>96</v>
      </c>
      <c r="C135" s="60" t="s">
        <v>98</v>
      </c>
      <c r="D135" s="60" t="s">
        <v>110</v>
      </c>
      <c r="E135" s="54" t="s">
        <v>116</v>
      </c>
      <c r="F135" s="54"/>
      <c r="G135" s="55"/>
      <c r="H135" s="56">
        <f>H136</f>
        <v>8</v>
      </c>
      <c r="I135" s="56">
        <f t="shared" si="54"/>
        <v>0</v>
      </c>
      <c r="J135" s="56">
        <f t="shared" si="54"/>
        <v>8</v>
      </c>
    </row>
    <row r="136" spans="1:10" ht="25.5" x14ac:dyDescent="0.2">
      <c r="A136" s="40" t="s">
        <v>73</v>
      </c>
      <c r="B136" s="60" t="s">
        <v>96</v>
      </c>
      <c r="C136" s="60" t="s">
        <v>98</v>
      </c>
      <c r="D136" s="60" t="s">
        <v>110</v>
      </c>
      <c r="E136" s="54" t="s">
        <v>116</v>
      </c>
      <c r="F136" s="54" t="s">
        <v>74</v>
      </c>
      <c r="G136" s="55"/>
      <c r="H136" s="56">
        <v>8</v>
      </c>
      <c r="I136" s="56"/>
      <c r="J136" s="56">
        <f>H136+I136</f>
        <v>8</v>
      </c>
    </row>
    <row r="137" spans="1:10" s="10" customFormat="1" x14ac:dyDescent="0.2">
      <c r="A137" s="32" t="s">
        <v>130</v>
      </c>
      <c r="B137" s="54" t="s">
        <v>96</v>
      </c>
      <c r="C137" s="54" t="s">
        <v>83</v>
      </c>
      <c r="D137" s="54"/>
      <c r="E137" s="54"/>
      <c r="F137" s="54"/>
      <c r="G137" s="55" t="e">
        <f>#REF!+G138</f>
        <v>#REF!</v>
      </c>
      <c r="H137" s="56">
        <f>H138</f>
        <v>48</v>
      </c>
      <c r="I137" s="56">
        <f t="shared" ref="I137:J138" si="55">I138</f>
        <v>0</v>
      </c>
      <c r="J137" s="56">
        <f t="shared" si="55"/>
        <v>48</v>
      </c>
    </row>
    <row r="138" spans="1:10" x14ac:dyDescent="0.2">
      <c r="A138" s="44" t="s">
        <v>131</v>
      </c>
      <c r="B138" s="54" t="s">
        <v>96</v>
      </c>
      <c r="C138" s="54" t="s">
        <v>83</v>
      </c>
      <c r="D138" s="54" t="s">
        <v>132</v>
      </c>
      <c r="E138" s="54"/>
      <c r="F138" s="54"/>
      <c r="G138" s="55" t="e">
        <f>#REF!</f>
        <v>#REF!</v>
      </c>
      <c r="H138" s="56">
        <f>H139</f>
        <v>48</v>
      </c>
      <c r="I138" s="56">
        <f t="shared" si="55"/>
        <v>0</v>
      </c>
      <c r="J138" s="56">
        <f t="shared" si="55"/>
        <v>48</v>
      </c>
    </row>
    <row r="139" spans="1:10" x14ac:dyDescent="0.2">
      <c r="A139" s="40" t="s">
        <v>345</v>
      </c>
      <c r="B139" s="54" t="s">
        <v>96</v>
      </c>
      <c r="C139" s="54" t="s">
        <v>83</v>
      </c>
      <c r="D139" s="54" t="s">
        <v>132</v>
      </c>
      <c r="E139" s="54" t="s">
        <v>54</v>
      </c>
      <c r="F139" s="54"/>
      <c r="G139" s="55"/>
      <c r="H139" s="56">
        <f>H140</f>
        <v>48</v>
      </c>
      <c r="I139" s="56">
        <f t="shared" ref="I139:J139" si="56">I140</f>
        <v>0</v>
      </c>
      <c r="J139" s="56">
        <f t="shared" si="56"/>
        <v>48</v>
      </c>
    </row>
    <row r="140" spans="1:10" ht="25.5" x14ac:dyDescent="0.2">
      <c r="A140" s="93" t="s">
        <v>405</v>
      </c>
      <c r="B140" s="54" t="s">
        <v>96</v>
      </c>
      <c r="C140" s="54" t="s">
        <v>83</v>
      </c>
      <c r="D140" s="54" t="s">
        <v>132</v>
      </c>
      <c r="E140" s="54" t="s">
        <v>406</v>
      </c>
      <c r="F140" s="54"/>
      <c r="G140" s="55"/>
      <c r="H140" s="56">
        <f>H141+H142</f>
        <v>48</v>
      </c>
      <c r="I140" s="56">
        <f t="shared" ref="I140:J140" si="57">I141+I142</f>
        <v>0</v>
      </c>
      <c r="J140" s="56">
        <f t="shared" si="57"/>
        <v>48</v>
      </c>
    </row>
    <row r="141" spans="1:10" ht="25.5" x14ac:dyDescent="0.2">
      <c r="A141" s="40" t="s">
        <v>73</v>
      </c>
      <c r="B141" s="54" t="s">
        <v>96</v>
      </c>
      <c r="C141" s="54" t="s">
        <v>83</v>
      </c>
      <c r="D141" s="54" t="s">
        <v>132</v>
      </c>
      <c r="E141" s="54" t="s">
        <v>406</v>
      </c>
      <c r="F141" s="54" t="s">
        <v>74</v>
      </c>
      <c r="G141" s="55"/>
      <c r="H141" s="56">
        <v>48</v>
      </c>
      <c r="I141" s="56"/>
      <c r="J141" s="56">
        <f>H141+I141</f>
        <v>48</v>
      </c>
    </row>
    <row r="142" spans="1:10" ht="38.25" hidden="1" x14ac:dyDescent="0.2">
      <c r="A142" s="35" t="s">
        <v>133</v>
      </c>
      <c r="B142" s="54" t="s">
        <v>96</v>
      </c>
      <c r="C142" s="54" t="s">
        <v>83</v>
      </c>
      <c r="D142" s="54" t="s">
        <v>132</v>
      </c>
      <c r="E142" s="54" t="s">
        <v>406</v>
      </c>
      <c r="F142" s="54" t="s">
        <v>134</v>
      </c>
      <c r="G142" s="55"/>
      <c r="H142" s="56">
        <v>0</v>
      </c>
      <c r="I142" s="56"/>
      <c r="J142" s="56">
        <f>H142+I142</f>
        <v>0</v>
      </c>
    </row>
    <row r="143" spans="1:10" x14ac:dyDescent="0.2">
      <c r="A143" s="44" t="s">
        <v>135</v>
      </c>
      <c r="B143" s="54" t="s">
        <v>96</v>
      </c>
      <c r="C143" s="54" t="s">
        <v>110</v>
      </c>
      <c r="D143" s="54"/>
      <c r="E143" s="54"/>
      <c r="F143" s="54"/>
      <c r="G143" s="55" t="e">
        <f>#REF!</f>
        <v>#REF!</v>
      </c>
      <c r="H143" s="56">
        <f>H145</f>
        <v>200</v>
      </c>
      <c r="I143" s="56">
        <f>I145</f>
        <v>0</v>
      </c>
      <c r="J143" s="56">
        <f>H143+I143</f>
        <v>200</v>
      </c>
    </row>
    <row r="144" spans="1:10" ht="25.5" x14ac:dyDescent="0.2">
      <c r="A144" s="44" t="s">
        <v>136</v>
      </c>
      <c r="B144" s="54" t="s">
        <v>96</v>
      </c>
      <c r="C144" s="54" t="s">
        <v>110</v>
      </c>
      <c r="D144" s="54" t="s">
        <v>98</v>
      </c>
      <c r="E144" s="54"/>
      <c r="F144" s="54"/>
      <c r="G144" s="55"/>
      <c r="H144" s="56">
        <f>H145</f>
        <v>200</v>
      </c>
      <c r="I144" s="56">
        <f>I145</f>
        <v>0</v>
      </c>
      <c r="J144" s="56">
        <f>H144+I144</f>
        <v>200</v>
      </c>
    </row>
    <row r="145" spans="1:10" x14ac:dyDescent="0.2">
      <c r="A145" s="44" t="s">
        <v>137</v>
      </c>
      <c r="B145" s="54" t="s">
        <v>96</v>
      </c>
      <c r="C145" s="54" t="s">
        <v>110</v>
      </c>
      <c r="D145" s="54" t="s">
        <v>98</v>
      </c>
      <c r="E145" s="54" t="s">
        <v>138</v>
      </c>
      <c r="F145" s="54"/>
      <c r="G145" s="55" t="e">
        <f>#REF!</f>
        <v>#REF!</v>
      </c>
      <c r="H145" s="56">
        <f>H146</f>
        <v>200</v>
      </c>
      <c r="I145" s="56">
        <f>I146</f>
        <v>0</v>
      </c>
      <c r="J145" s="56">
        <f>H145+I145</f>
        <v>200</v>
      </c>
    </row>
    <row r="146" spans="1:10" x14ac:dyDescent="0.2">
      <c r="A146" s="44" t="s">
        <v>139</v>
      </c>
      <c r="B146" s="54" t="s">
        <v>96</v>
      </c>
      <c r="C146" s="54" t="s">
        <v>110</v>
      </c>
      <c r="D146" s="54" t="s">
        <v>98</v>
      </c>
      <c r="E146" s="54" t="s">
        <v>140</v>
      </c>
      <c r="F146" s="54"/>
      <c r="G146" s="55"/>
      <c r="H146" s="56">
        <f>H147</f>
        <v>200</v>
      </c>
      <c r="I146" s="56">
        <f t="shared" ref="I146:J146" si="58">I147</f>
        <v>0</v>
      </c>
      <c r="J146" s="56">
        <f t="shared" si="58"/>
        <v>200</v>
      </c>
    </row>
    <row r="147" spans="1:10" ht="25.5" x14ac:dyDescent="0.2">
      <c r="A147" s="35" t="s">
        <v>141</v>
      </c>
      <c r="B147" s="54" t="s">
        <v>96</v>
      </c>
      <c r="C147" s="54" t="s">
        <v>110</v>
      </c>
      <c r="D147" s="54" t="s">
        <v>98</v>
      </c>
      <c r="E147" s="54" t="s">
        <v>140</v>
      </c>
      <c r="F147" s="54" t="s">
        <v>142</v>
      </c>
      <c r="G147" s="55"/>
      <c r="H147" s="56">
        <v>200</v>
      </c>
      <c r="I147" s="56"/>
      <c r="J147" s="56">
        <f>H147+I147</f>
        <v>200</v>
      </c>
    </row>
    <row r="148" spans="1:10" x14ac:dyDescent="0.2">
      <c r="A148" s="35" t="s">
        <v>342</v>
      </c>
      <c r="B148" s="54" t="s">
        <v>96</v>
      </c>
      <c r="C148" s="54"/>
      <c r="D148" s="54"/>
      <c r="E148" s="54"/>
      <c r="F148" s="54"/>
      <c r="G148" s="55"/>
      <c r="H148" s="56">
        <f>H149+H183+H155+H179+H164+H175</f>
        <v>38570.950000000004</v>
      </c>
      <c r="I148" s="56">
        <f t="shared" ref="I148:J148" si="59">I149+I183+I155+I179+I164+I175</f>
        <v>29987.582000000002</v>
      </c>
      <c r="J148" s="56">
        <f t="shared" si="59"/>
        <v>68558.531999999992</v>
      </c>
    </row>
    <row r="149" spans="1:10" x14ac:dyDescent="0.2">
      <c r="A149" s="44" t="s">
        <v>118</v>
      </c>
      <c r="B149" s="54" t="s">
        <v>96</v>
      </c>
      <c r="C149" s="54" t="s">
        <v>34</v>
      </c>
      <c r="D149" s="54" t="s">
        <v>119</v>
      </c>
      <c r="E149" s="54"/>
      <c r="F149" s="54"/>
      <c r="G149" s="55">
        <f>G150</f>
        <v>0</v>
      </c>
      <c r="H149" s="56">
        <f>H150</f>
        <v>504.4</v>
      </c>
      <c r="I149" s="56">
        <f t="shared" ref="I149:J153" si="60">I150</f>
        <v>0</v>
      </c>
      <c r="J149" s="56">
        <f t="shared" si="60"/>
        <v>504.4</v>
      </c>
    </row>
    <row r="150" spans="1:10" x14ac:dyDescent="0.2">
      <c r="A150" s="39" t="s">
        <v>120</v>
      </c>
      <c r="B150" s="54" t="s">
        <v>96</v>
      </c>
      <c r="C150" s="54" t="s">
        <v>34</v>
      </c>
      <c r="D150" s="54" t="s">
        <v>121</v>
      </c>
      <c r="E150" s="54"/>
      <c r="F150" s="54"/>
      <c r="G150" s="55">
        <f>G183</f>
        <v>0</v>
      </c>
      <c r="H150" s="56">
        <f>H151</f>
        <v>504.4</v>
      </c>
      <c r="I150" s="56">
        <f t="shared" si="60"/>
        <v>0</v>
      </c>
      <c r="J150" s="56">
        <f t="shared" si="60"/>
        <v>504.4</v>
      </c>
    </row>
    <row r="151" spans="1:10" ht="25.5" x14ac:dyDescent="0.2">
      <c r="A151" s="49" t="s">
        <v>122</v>
      </c>
      <c r="B151" s="54" t="s">
        <v>96</v>
      </c>
      <c r="C151" s="54" t="s">
        <v>34</v>
      </c>
      <c r="D151" s="54" t="s">
        <v>121</v>
      </c>
      <c r="E151" s="54" t="s">
        <v>123</v>
      </c>
      <c r="F151" s="54"/>
      <c r="G151" s="55"/>
      <c r="H151" s="56">
        <f>H152</f>
        <v>504.4</v>
      </c>
      <c r="I151" s="56">
        <f t="shared" si="60"/>
        <v>0</v>
      </c>
      <c r="J151" s="56">
        <f t="shared" si="60"/>
        <v>504.4</v>
      </c>
    </row>
    <row r="152" spans="1:10" ht="51" x14ac:dyDescent="0.2">
      <c r="A152" s="49" t="s">
        <v>124</v>
      </c>
      <c r="B152" s="54" t="s">
        <v>96</v>
      </c>
      <c r="C152" s="54" t="s">
        <v>34</v>
      </c>
      <c r="D152" s="54" t="s">
        <v>121</v>
      </c>
      <c r="E152" s="54" t="s">
        <v>125</v>
      </c>
      <c r="F152" s="54"/>
      <c r="G152" s="55"/>
      <c r="H152" s="56">
        <f>H153</f>
        <v>504.4</v>
      </c>
      <c r="I152" s="56">
        <f t="shared" si="60"/>
        <v>0</v>
      </c>
      <c r="J152" s="56">
        <f t="shared" si="60"/>
        <v>504.4</v>
      </c>
    </row>
    <row r="153" spans="1:10" ht="89.25" x14ac:dyDescent="0.2">
      <c r="A153" s="94" t="s">
        <v>126</v>
      </c>
      <c r="B153" s="54" t="s">
        <v>96</v>
      </c>
      <c r="C153" s="54" t="s">
        <v>34</v>
      </c>
      <c r="D153" s="54" t="s">
        <v>121</v>
      </c>
      <c r="E153" s="54" t="s">
        <v>127</v>
      </c>
      <c r="F153" s="54"/>
      <c r="G153" s="55"/>
      <c r="H153" s="56">
        <f>H154</f>
        <v>504.4</v>
      </c>
      <c r="I153" s="56">
        <f t="shared" si="60"/>
        <v>0</v>
      </c>
      <c r="J153" s="56">
        <f t="shared" si="60"/>
        <v>504.4</v>
      </c>
    </row>
    <row r="154" spans="1:10" x14ac:dyDescent="0.2">
      <c r="A154" s="45" t="s">
        <v>128</v>
      </c>
      <c r="B154" s="54" t="s">
        <v>96</v>
      </c>
      <c r="C154" s="54" t="s">
        <v>34</v>
      </c>
      <c r="D154" s="54" t="s">
        <v>121</v>
      </c>
      <c r="E154" s="54" t="s">
        <v>127</v>
      </c>
      <c r="F154" s="54" t="s">
        <v>129</v>
      </c>
      <c r="G154" s="55"/>
      <c r="H154" s="56">
        <v>504.4</v>
      </c>
      <c r="I154" s="56"/>
      <c r="J154" s="56">
        <f>H154+I154</f>
        <v>504.4</v>
      </c>
    </row>
    <row r="155" spans="1:10" x14ac:dyDescent="0.2">
      <c r="A155" s="45" t="s">
        <v>130</v>
      </c>
      <c r="B155" s="54" t="s">
        <v>96</v>
      </c>
      <c r="C155" s="54" t="s">
        <v>83</v>
      </c>
      <c r="D155" s="54" t="s">
        <v>119</v>
      </c>
      <c r="E155" s="54"/>
      <c r="F155" s="54"/>
      <c r="G155" s="55"/>
      <c r="H155" s="56">
        <f>H156+H161</f>
        <v>1088.5</v>
      </c>
      <c r="I155" s="56">
        <f t="shared" ref="I155:J155" si="61">I156+I161</f>
        <v>29657.57</v>
      </c>
      <c r="J155" s="56">
        <f t="shared" si="61"/>
        <v>30746.07</v>
      </c>
    </row>
    <row r="156" spans="1:10" x14ac:dyDescent="0.2">
      <c r="A156" s="45" t="s">
        <v>449</v>
      </c>
      <c r="B156" s="54" t="s">
        <v>96</v>
      </c>
      <c r="C156" s="54" t="s">
        <v>83</v>
      </c>
      <c r="D156" s="54" t="s">
        <v>14</v>
      </c>
      <c r="E156" s="54"/>
      <c r="F156" s="54"/>
      <c r="G156" s="55"/>
      <c r="H156" s="56">
        <f>H159+H157</f>
        <v>1088.5</v>
      </c>
      <c r="I156" s="56">
        <f t="shared" ref="I156:J156" si="62">I159+I157</f>
        <v>28991.313999999998</v>
      </c>
      <c r="J156" s="56">
        <f t="shared" si="62"/>
        <v>30079.813999999998</v>
      </c>
    </row>
    <row r="157" spans="1:10" ht="76.5" x14ac:dyDescent="0.2">
      <c r="A157" s="45" t="s">
        <v>496</v>
      </c>
      <c r="B157" s="54" t="s">
        <v>96</v>
      </c>
      <c r="C157" s="54" t="s">
        <v>83</v>
      </c>
      <c r="D157" s="54" t="s">
        <v>14</v>
      </c>
      <c r="E157" s="54" t="s">
        <v>495</v>
      </c>
      <c r="F157" s="54"/>
      <c r="G157" s="55"/>
      <c r="H157" s="56">
        <f>H158</f>
        <v>0</v>
      </c>
      <c r="I157" s="56">
        <f t="shared" ref="I157:J157" si="63">I158</f>
        <v>27807.57</v>
      </c>
      <c r="J157" s="56">
        <f t="shared" si="63"/>
        <v>27807.57</v>
      </c>
    </row>
    <row r="158" spans="1:10" x14ac:dyDescent="0.2">
      <c r="A158" s="35" t="s">
        <v>438</v>
      </c>
      <c r="B158" s="54" t="s">
        <v>96</v>
      </c>
      <c r="C158" s="54" t="s">
        <v>83</v>
      </c>
      <c r="D158" s="54" t="s">
        <v>14</v>
      </c>
      <c r="E158" s="54" t="s">
        <v>495</v>
      </c>
      <c r="F158" s="54" t="s">
        <v>436</v>
      </c>
      <c r="G158" s="55"/>
      <c r="H158" s="56"/>
      <c r="I158" s="56">
        <v>27807.57</v>
      </c>
      <c r="J158" s="56">
        <f>H158+I158</f>
        <v>27807.57</v>
      </c>
    </row>
    <row r="159" spans="1:10" ht="38.25" x14ac:dyDescent="0.2">
      <c r="A159" s="35" t="s">
        <v>437</v>
      </c>
      <c r="B159" s="54" t="s">
        <v>96</v>
      </c>
      <c r="C159" s="54" t="s">
        <v>83</v>
      </c>
      <c r="D159" s="54" t="s">
        <v>14</v>
      </c>
      <c r="E159" s="54" t="s">
        <v>435</v>
      </c>
      <c r="F159" s="54"/>
      <c r="G159" s="55"/>
      <c r="H159" s="56">
        <f>H160</f>
        <v>1088.5</v>
      </c>
      <c r="I159" s="56">
        <f t="shared" ref="I159:J159" si="64">I160</f>
        <v>1183.7440000000001</v>
      </c>
      <c r="J159" s="56">
        <f t="shared" si="64"/>
        <v>2272.2440000000001</v>
      </c>
    </row>
    <row r="160" spans="1:10" x14ac:dyDescent="0.2">
      <c r="A160" s="35" t="s">
        <v>438</v>
      </c>
      <c r="B160" s="54" t="s">
        <v>96</v>
      </c>
      <c r="C160" s="54" t="s">
        <v>83</v>
      </c>
      <c r="D160" s="54" t="s">
        <v>14</v>
      </c>
      <c r="E160" s="54" t="s">
        <v>435</v>
      </c>
      <c r="F160" s="54" t="s">
        <v>436</v>
      </c>
      <c r="G160" s="55"/>
      <c r="H160" s="56">
        <v>1088.5</v>
      </c>
      <c r="I160" s="56">
        <f>683.744+500</f>
        <v>1183.7440000000001</v>
      </c>
      <c r="J160" s="56">
        <f>H160+I160</f>
        <v>2272.2440000000001</v>
      </c>
    </row>
    <row r="161" spans="1:10" x14ac:dyDescent="0.2">
      <c r="A161" s="136" t="s">
        <v>131</v>
      </c>
      <c r="B161" s="54" t="s">
        <v>96</v>
      </c>
      <c r="C161" s="54" t="s">
        <v>83</v>
      </c>
      <c r="D161" s="54" t="s">
        <v>132</v>
      </c>
      <c r="E161" s="54"/>
      <c r="F161" s="54"/>
      <c r="G161" s="55"/>
      <c r="H161" s="56">
        <f>H162</f>
        <v>0</v>
      </c>
      <c r="I161" s="56">
        <f t="shared" ref="I161:J162" si="65">I162</f>
        <v>666.25599999999997</v>
      </c>
      <c r="J161" s="56">
        <f t="shared" si="65"/>
        <v>666.25599999999997</v>
      </c>
    </row>
    <row r="162" spans="1:10" ht="38.25" x14ac:dyDescent="0.2">
      <c r="A162" s="35" t="s">
        <v>437</v>
      </c>
      <c r="B162" s="54" t="s">
        <v>96</v>
      </c>
      <c r="C162" s="54" t="s">
        <v>83</v>
      </c>
      <c r="D162" s="54" t="s">
        <v>132</v>
      </c>
      <c r="E162" s="54" t="s">
        <v>435</v>
      </c>
      <c r="F162" s="54"/>
      <c r="G162" s="55"/>
      <c r="H162" s="56">
        <f>H163</f>
        <v>0</v>
      </c>
      <c r="I162" s="56">
        <f t="shared" si="65"/>
        <v>666.25599999999997</v>
      </c>
      <c r="J162" s="56">
        <f t="shared" si="65"/>
        <v>666.25599999999997</v>
      </c>
    </row>
    <row r="163" spans="1:10" x14ac:dyDescent="0.2">
      <c r="A163" s="35" t="s">
        <v>438</v>
      </c>
      <c r="B163" s="54" t="s">
        <v>96</v>
      </c>
      <c r="C163" s="54" t="s">
        <v>83</v>
      </c>
      <c r="D163" s="54" t="s">
        <v>132</v>
      </c>
      <c r="E163" s="54" t="s">
        <v>435</v>
      </c>
      <c r="F163" s="54" t="s">
        <v>436</v>
      </c>
      <c r="G163" s="55"/>
      <c r="H163" s="56"/>
      <c r="I163" s="56">
        <f>666.256</f>
        <v>666.25599999999997</v>
      </c>
      <c r="J163" s="56">
        <f>H163+I163</f>
        <v>666.25599999999997</v>
      </c>
    </row>
    <row r="164" spans="1:10" x14ac:dyDescent="0.2">
      <c r="A164" s="35" t="s">
        <v>197</v>
      </c>
      <c r="B164" s="54" t="s">
        <v>96</v>
      </c>
      <c r="C164" s="54" t="s">
        <v>56</v>
      </c>
      <c r="D164" s="54"/>
      <c r="E164" s="54"/>
      <c r="F164" s="54"/>
      <c r="G164" s="55"/>
      <c r="H164" s="56">
        <f>H172+H165</f>
        <v>1081.08</v>
      </c>
      <c r="I164" s="56">
        <f t="shared" ref="I164:J164" si="66">I172+I165</f>
        <v>240</v>
      </c>
      <c r="J164" s="56">
        <f t="shared" si="66"/>
        <v>1321.08</v>
      </c>
    </row>
    <row r="165" spans="1:10" x14ac:dyDescent="0.2">
      <c r="A165" s="35" t="s">
        <v>198</v>
      </c>
      <c r="B165" s="54" t="s">
        <v>96</v>
      </c>
      <c r="C165" s="54" t="s">
        <v>56</v>
      </c>
      <c r="D165" s="54" t="s">
        <v>34</v>
      </c>
      <c r="E165" s="54"/>
      <c r="F165" s="54"/>
      <c r="G165" s="55"/>
      <c r="H165" s="56">
        <f>H170+H166</f>
        <v>811.07999999999993</v>
      </c>
      <c r="I165" s="56">
        <f>I170+I166</f>
        <v>200</v>
      </c>
      <c r="J165" s="56">
        <f t="shared" ref="J165" si="67">J170+J166</f>
        <v>1011.0799999999999</v>
      </c>
    </row>
    <row r="166" spans="1:10" ht="25.5" x14ac:dyDescent="0.2">
      <c r="A166" s="49" t="s">
        <v>164</v>
      </c>
      <c r="B166" s="54" t="s">
        <v>96</v>
      </c>
      <c r="C166" s="54" t="s">
        <v>56</v>
      </c>
      <c r="D166" s="54" t="s">
        <v>34</v>
      </c>
      <c r="E166" s="54" t="s">
        <v>167</v>
      </c>
      <c r="F166" s="54"/>
      <c r="G166" s="55"/>
      <c r="H166" s="56">
        <f>H167</f>
        <v>496.08</v>
      </c>
      <c r="I166" s="56">
        <f t="shared" ref="I166:J168" si="68">I167</f>
        <v>0</v>
      </c>
      <c r="J166" s="56">
        <f t="shared" si="68"/>
        <v>496.08</v>
      </c>
    </row>
    <row r="167" spans="1:10" ht="38.25" x14ac:dyDescent="0.2">
      <c r="A167" s="49" t="s">
        <v>166</v>
      </c>
      <c r="B167" s="54" t="s">
        <v>96</v>
      </c>
      <c r="C167" s="54" t="s">
        <v>56</v>
      </c>
      <c r="D167" s="54" t="s">
        <v>34</v>
      </c>
      <c r="E167" s="54" t="s">
        <v>473</v>
      </c>
      <c r="F167" s="54"/>
      <c r="G167" s="55"/>
      <c r="H167" s="56">
        <f>H168</f>
        <v>496.08</v>
      </c>
      <c r="I167" s="56">
        <f t="shared" si="68"/>
        <v>0</v>
      </c>
      <c r="J167" s="56">
        <f t="shared" si="68"/>
        <v>496.08</v>
      </c>
    </row>
    <row r="168" spans="1:10" ht="89.25" x14ac:dyDescent="0.2">
      <c r="A168" s="86" t="s">
        <v>475</v>
      </c>
      <c r="B168" s="54" t="s">
        <v>96</v>
      </c>
      <c r="C168" s="54" t="s">
        <v>56</v>
      </c>
      <c r="D168" s="54" t="s">
        <v>34</v>
      </c>
      <c r="E168" s="54" t="s">
        <v>473</v>
      </c>
      <c r="F168" s="54"/>
      <c r="G168" s="55"/>
      <c r="H168" s="56">
        <f>H169</f>
        <v>496.08</v>
      </c>
      <c r="I168" s="56">
        <f t="shared" si="68"/>
        <v>0</v>
      </c>
      <c r="J168" s="56">
        <f t="shared" si="68"/>
        <v>496.08</v>
      </c>
    </row>
    <row r="169" spans="1:10" x14ac:dyDescent="0.2">
      <c r="A169" s="35" t="s">
        <v>438</v>
      </c>
      <c r="B169" s="54" t="s">
        <v>96</v>
      </c>
      <c r="C169" s="54" t="s">
        <v>56</v>
      </c>
      <c r="D169" s="54" t="s">
        <v>34</v>
      </c>
      <c r="E169" s="54" t="s">
        <v>474</v>
      </c>
      <c r="F169" s="54" t="s">
        <v>436</v>
      </c>
      <c r="G169" s="55"/>
      <c r="H169" s="56">
        <v>496.08</v>
      </c>
      <c r="I169" s="56"/>
      <c r="J169" s="56">
        <f>H169+I169</f>
        <v>496.08</v>
      </c>
    </row>
    <row r="170" spans="1:10" ht="38.25" x14ac:dyDescent="0.2">
      <c r="A170" s="35" t="s">
        <v>437</v>
      </c>
      <c r="B170" s="54" t="s">
        <v>96</v>
      </c>
      <c r="C170" s="54" t="s">
        <v>56</v>
      </c>
      <c r="D170" s="54" t="s">
        <v>34</v>
      </c>
      <c r="E170" s="54" t="s">
        <v>435</v>
      </c>
      <c r="F170" s="54"/>
      <c r="G170" s="55"/>
      <c r="H170" s="56">
        <f>H171</f>
        <v>315</v>
      </c>
      <c r="I170" s="56">
        <f t="shared" ref="I170" si="69">I171</f>
        <v>200</v>
      </c>
      <c r="J170" s="56">
        <f t="shared" ref="J170" si="70">J171</f>
        <v>515</v>
      </c>
    </row>
    <row r="171" spans="1:10" x14ac:dyDescent="0.2">
      <c r="A171" s="35" t="s">
        <v>438</v>
      </c>
      <c r="B171" s="54" t="s">
        <v>96</v>
      </c>
      <c r="C171" s="54" t="s">
        <v>56</v>
      </c>
      <c r="D171" s="54" t="s">
        <v>34</v>
      </c>
      <c r="E171" s="54" t="s">
        <v>435</v>
      </c>
      <c r="F171" s="54" t="s">
        <v>436</v>
      </c>
      <c r="G171" s="55"/>
      <c r="H171" s="56">
        <v>315</v>
      </c>
      <c r="I171" s="56">
        <v>200</v>
      </c>
      <c r="J171" s="56">
        <f>H171+I171</f>
        <v>515</v>
      </c>
    </row>
    <row r="172" spans="1:10" x14ac:dyDescent="0.2">
      <c r="A172" s="35" t="s">
        <v>307</v>
      </c>
      <c r="B172" s="54" t="s">
        <v>96</v>
      </c>
      <c r="C172" s="54" t="s">
        <v>56</v>
      </c>
      <c r="D172" s="54" t="s">
        <v>121</v>
      </c>
      <c r="E172" s="54"/>
      <c r="F172" s="54"/>
      <c r="G172" s="55"/>
      <c r="H172" s="56">
        <f>H173</f>
        <v>270</v>
      </c>
      <c r="I172" s="56">
        <f t="shared" ref="I172:J172" si="71">I173</f>
        <v>40</v>
      </c>
      <c r="J172" s="56">
        <f t="shared" si="71"/>
        <v>310</v>
      </c>
    </row>
    <row r="173" spans="1:10" ht="38.25" x14ac:dyDescent="0.2">
      <c r="A173" s="35" t="s">
        <v>437</v>
      </c>
      <c r="B173" s="54" t="s">
        <v>96</v>
      </c>
      <c r="C173" s="54" t="s">
        <v>56</v>
      </c>
      <c r="D173" s="54" t="s">
        <v>121</v>
      </c>
      <c r="E173" s="54" t="s">
        <v>435</v>
      </c>
      <c r="F173" s="54"/>
      <c r="G173" s="55"/>
      <c r="H173" s="56">
        <f>H174</f>
        <v>270</v>
      </c>
      <c r="I173" s="56">
        <f t="shared" ref="I173:J173" si="72">I174</f>
        <v>40</v>
      </c>
      <c r="J173" s="56">
        <f t="shared" si="72"/>
        <v>310</v>
      </c>
    </row>
    <row r="174" spans="1:10" x14ac:dyDescent="0.2">
      <c r="A174" s="35" t="s">
        <v>438</v>
      </c>
      <c r="B174" s="54" t="s">
        <v>96</v>
      </c>
      <c r="C174" s="54" t="s">
        <v>56</v>
      </c>
      <c r="D174" s="54" t="s">
        <v>121</v>
      </c>
      <c r="E174" s="54" t="s">
        <v>435</v>
      </c>
      <c r="F174" s="54" t="s">
        <v>436</v>
      </c>
      <c r="G174" s="55"/>
      <c r="H174" s="56">
        <v>270</v>
      </c>
      <c r="I174" s="56">
        <v>40</v>
      </c>
      <c r="J174" s="56">
        <f>H174+I174</f>
        <v>310</v>
      </c>
    </row>
    <row r="175" spans="1:10" x14ac:dyDescent="0.2">
      <c r="A175" s="32" t="s">
        <v>214</v>
      </c>
      <c r="B175" s="54" t="s">
        <v>96</v>
      </c>
      <c r="C175" s="54" t="s">
        <v>215</v>
      </c>
      <c r="D175" s="54" t="s">
        <v>119</v>
      </c>
      <c r="E175" s="54"/>
      <c r="F175" s="54"/>
      <c r="G175" s="55"/>
      <c r="H175" s="56">
        <f>H176</f>
        <v>0</v>
      </c>
      <c r="I175" s="56">
        <f t="shared" ref="I175:J177" si="73">I176</f>
        <v>225.935</v>
      </c>
      <c r="J175" s="56">
        <f t="shared" si="73"/>
        <v>225.935</v>
      </c>
    </row>
    <row r="176" spans="1:10" x14ac:dyDescent="0.2">
      <c r="A176" s="32" t="s">
        <v>216</v>
      </c>
      <c r="B176" s="54" t="s">
        <v>96</v>
      </c>
      <c r="C176" s="54" t="s">
        <v>215</v>
      </c>
      <c r="D176" s="54" t="s">
        <v>98</v>
      </c>
      <c r="E176" s="54"/>
      <c r="F176" s="54"/>
      <c r="G176" s="55"/>
      <c r="H176" s="56">
        <f>H177</f>
        <v>0</v>
      </c>
      <c r="I176" s="56">
        <f t="shared" si="73"/>
        <v>225.935</v>
      </c>
      <c r="J176" s="56">
        <f t="shared" si="73"/>
        <v>225.935</v>
      </c>
    </row>
    <row r="177" spans="1:10" ht="38.25" x14ac:dyDescent="0.2">
      <c r="A177" s="35" t="s">
        <v>437</v>
      </c>
      <c r="B177" s="54" t="s">
        <v>96</v>
      </c>
      <c r="C177" s="54" t="s">
        <v>215</v>
      </c>
      <c r="D177" s="54" t="s">
        <v>98</v>
      </c>
      <c r="E177" s="54" t="s">
        <v>435</v>
      </c>
      <c r="F177" s="54"/>
      <c r="G177" s="55"/>
      <c r="H177" s="56">
        <f>H178</f>
        <v>0</v>
      </c>
      <c r="I177" s="56">
        <f t="shared" si="73"/>
        <v>225.935</v>
      </c>
      <c r="J177" s="56">
        <f t="shared" si="73"/>
        <v>225.935</v>
      </c>
    </row>
    <row r="178" spans="1:10" x14ac:dyDescent="0.2">
      <c r="A178" s="35" t="s">
        <v>438</v>
      </c>
      <c r="B178" s="54" t="s">
        <v>96</v>
      </c>
      <c r="C178" s="54" t="s">
        <v>215</v>
      </c>
      <c r="D178" s="54" t="s">
        <v>98</v>
      </c>
      <c r="E178" s="54" t="s">
        <v>435</v>
      </c>
      <c r="F178" s="54" t="s">
        <v>436</v>
      </c>
      <c r="G178" s="55"/>
      <c r="H178" s="56"/>
      <c r="I178" s="56">
        <f>225.935</f>
        <v>225.935</v>
      </c>
      <c r="J178" s="56">
        <f>H178+I178</f>
        <v>225.935</v>
      </c>
    </row>
    <row r="179" spans="1:10" x14ac:dyDescent="0.2">
      <c r="A179" s="35" t="s">
        <v>247</v>
      </c>
      <c r="B179" s="54" t="s">
        <v>96</v>
      </c>
      <c r="C179" s="54" t="s">
        <v>104</v>
      </c>
      <c r="D179" s="54" t="s">
        <v>119</v>
      </c>
      <c r="E179" s="54"/>
      <c r="F179" s="54"/>
      <c r="G179" s="55"/>
      <c r="H179" s="56">
        <f>H180</f>
        <v>427.04</v>
      </c>
      <c r="I179" s="56">
        <f t="shared" ref="I179:J180" si="74">I180</f>
        <v>0</v>
      </c>
      <c r="J179" s="56">
        <f t="shared" si="74"/>
        <v>427.04</v>
      </c>
    </row>
    <row r="180" spans="1:10" x14ac:dyDescent="0.2">
      <c r="A180" s="35" t="s">
        <v>326</v>
      </c>
      <c r="B180" s="54" t="s">
        <v>96</v>
      </c>
      <c r="C180" s="54" t="s">
        <v>104</v>
      </c>
      <c r="D180" s="54" t="s">
        <v>98</v>
      </c>
      <c r="E180" s="54"/>
      <c r="F180" s="54"/>
      <c r="G180" s="55"/>
      <c r="H180" s="56">
        <f>H181</f>
        <v>427.04</v>
      </c>
      <c r="I180" s="56">
        <f t="shared" si="74"/>
        <v>0</v>
      </c>
      <c r="J180" s="56">
        <f t="shared" si="74"/>
        <v>427.04</v>
      </c>
    </row>
    <row r="181" spans="1:10" ht="38.25" x14ac:dyDescent="0.2">
      <c r="A181" s="35" t="s">
        <v>437</v>
      </c>
      <c r="B181" s="54" t="s">
        <v>96</v>
      </c>
      <c r="C181" s="54" t="s">
        <v>104</v>
      </c>
      <c r="D181" s="54" t="s">
        <v>98</v>
      </c>
      <c r="E181" s="54" t="s">
        <v>435</v>
      </c>
      <c r="F181" s="54"/>
      <c r="G181" s="55"/>
      <c r="H181" s="56">
        <f>H182</f>
        <v>427.04</v>
      </c>
      <c r="I181" s="56">
        <f t="shared" ref="I181:J181" si="75">I182</f>
        <v>0</v>
      </c>
      <c r="J181" s="56">
        <f t="shared" si="75"/>
        <v>427.04</v>
      </c>
    </row>
    <row r="182" spans="1:10" x14ac:dyDescent="0.2">
      <c r="A182" s="35" t="s">
        <v>438</v>
      </c>
      <c r="B182" s="54" t="s">
        <v>96</v>
      </c>
      <c r="C182" s="54" t="s">
        <v>104</v>
      </c>
      <c r="D182" s="54" t="s">
        <v>98</v>
      </c>
      <c r="E182" s="54" t="s">
        <v>435</v>
      </c>
      <c r="F182" s="54" t="s">
        <v>436</v>
      </c>
      <c r="G182" s="55"/>
      <c r="H182" s="56">
        <v>427.04</v>
      </c>
      <c r="I182" s="56"/>
      <c r="J182" s="56">
        <f>H182+I182</f>
        <v>427.04</v>
      </c>
    </row>
    <row r="183" spans="1:10" ht="25.5" x14ac:dyDescent="0.2">
      <c r="A183" s="44" t="s">
        <v>143</v>
      </c>
      <c r="B183" s="54" t="s">
        <v>96</v>
      </c>
      <c r="C183" s="54" t="s">
        <v>144</v>
      </c>
      <c r="D183" s="54" t="s">
        <v>119</v>
      </c>
      <c r="E183" s="54"/>
      <c r="F183" s="54"/>
      <c r="G183" s="55"/>
      <c r="H183" s="56">
        <f>H184+H192</f>
        <v>35469.93</v>
      </c>
      <c r="I183" s="56">
        <f>I184+I192</f>
        <v>-135.923</v>
      </c>
      <c r="J183" s="56">
        <f>J184+J192</f>
        <v>35334.006999999998</v>
      </c>
    </row>
    <row r="184" spans="1:10" ht="25.5" x14ac:dyDescent="0.2">
      <c r="A184" s="44" t="s">
        <v>145</v>
      </c>
      <c r="B184" s="54" t="s">
        <v>96</v>
      </c>
      <c r="C184" s="54" t="s">
        <v>144</v>
      </c>
      <c r="D184" s="54" t="s">
        <v>98</v>
      </c>
      <c r="E184" s="54"/>
      <c r="F184" s="54"/>
      <c r="G184" s="55"/>
      <c r="H184" s="56">
        <f t="shared" ref="H184" si="76">H189+H185</f>
        <v>30166.12</v>
      </c>
      <c r="I184" s="56">
        <f>I189+I185</f>
        <v>0</v>
      </c>
      <c r="J184" s="56">
        <f>J189+J185</f>
        <v>30166.12</v>
      </c>
    </row>
    <row r="185" spans="1:10" ht="25.5" x14ac:dyDescent="0.2">
      <c r="A185" s="49" t="s">
        <v>122</v>
      </c>
      <c r="B185" s="54" t="s">
        <v>96</v>
      </c>
      <c r="C185" s="54" t="s">
        <v>144</v>
      </c>
      <c r="D185" s="54" t="s">
        <v>98</v>
      </c>
      <c r="E185" s="54" t="s">
        <v>125</v>
      </c>
      <c r="F185" s="54"/>
      <c r="G185" s="55"/>
      <c r="H185" s="56">
        <f>H186</f>
        <v>9309</v>
      </c>
      <c r="I185" s="56">
        <f t="shared" ref="I185:J187" si="77">I186</f>
        <v>0</v>
      </c>
      <c r="J185" s="56">
        <f t="shared" si="77"/>
        <v>9309</v>
      </c>
    </row>
    <row r="186" spans="1:10" ht="76.5" x14ac:dyDescent="0.2">
      <c r="A186" s="94" t="s">
        <v>146</v>
      </c>
      <c r="B186" s="64" t="s">
        <v>96</v>
      </c>
      <c r="C186" s="64" t="s">
        <v>144</v>
      </c>
      <c r="D186" s="64" t="s">
        <v>98</v>
      </c>
      <c r="E186" s="64" t="s">
        <v>147</v>
      </c>
      <c r="F186" s="64"/>
      <c r="G186" s="55"/>
      <c r="H186" s="56">
        <f>H187</f>
        <v>9309</v>
      </c>
      <c r="I186" s="56">
        <f t="shared" si="77"/>
        <v>0</v>
      </c>
      <c r="J186" s="56">
        <f t="shared" si="77"/>
        <v>9309</v>
      </c>
    </row>
    <row r="187" spans="1:10" ht="76.5" x14ac:dyDescent="0.2">
      <c r="A187" s="94" t="s">
        <v>148</v>
      </c>
      <c r="B187" s="64" t="s">
        <v>96</v>
      </c>
      <c r="C187" s="64" t="s">
        <v>144</v>
      </c>
      <c r="D187" s="64" t="s">
        <v>98</v>
      </c>
      <c r="E187" s="64" t="s">
        <v>149</v>
      </c>
      <c r="F187" s="64"/>
      <c r="G187" s="55"/>
      <c r="H187" s="56">
        <f>H188</f>
        <v>9309</v>
      </c>
      <c r="I187" s="56">
        <f t="shared" si="77"/>
        <v>0</v>
      </c>
      <c r="J187" s="56">
        <f t="shared" si="77"/>
        <v>9309</v>
      </c>
    </row>
    <row r="188" spans="1:10" x14ac:dyDescent="0.2">
      <c r="A188" s="40" t="s">
        <v>150</v>
      </c>
      <c r="B188" s="64" t="s">
        <v>96</v>
      </c>
      <c r="C188" s="64" t="s">
        <v>144</v>
      </c>
      <c r="D188" s="64" t="s">
        <v>98</v>
      </c>
      <c r="E188" s="64" t="s">
        <v>149</v>
      </c>
      <c r="F188" s="64" t="s">
        <v>151</v>
      </c>
      <c r="G188" s="55"/>
      <c r="H188" s="56">
        <v>9309</v>
      </c>
      <c r="I188" s="56"/>
      <c r="J188" s="56">
        <f>H188+I188</f>
        <v>9309</v>
      </c>
    </row>
    <row r="189" spans="1:10" x14ac:dyDescent="0.2">
      <c r="A189" s="39" t="s">
        <v>152</v>
      </c>
      <c r="B189" s="54" t="s">
        <v>96</v>
      </c>
      <c r="C189" s="54" t="s">
        <v>144</v>
      </c>
      <c r="D189" s="54" t="s">
        <v>98</v>
      </c>
      <c r="E189" s="54" t="s">
        <v>153</v>
      </c>
      <c r="F189" s="54"/>
      <c r="G189" s="55"/>
      <c r="H189" s="56">
        <f>H190</f>
        <v>20857.12</v>
      </c>
      <c r="I189" s="56">
        <f t="shared" ref="I189:J189" si="78">I190</f>
        <v>0</v>
      </c>
      <c r="J189" s="56">
        <f t="shared" si="78"/>
        <v>20857.12</v>
      </c>
    </row>
    <row r="190" spans="1:10" ht="25.5" x14ac:dyDescent="0.2">
      <c r="A190" s="39" t="s">
        <v>155</v>
      </c>
      <c r="B190" s="54" t="s">
        <v>96</v>
      </c>
      <c r="C190" s="54" t="s">
        <v>144</v>
      </c>
      <c r="D190" s="54" t="s">
        <v>98</v>
      </c>
      <c r="E190" s="54" t="s">
        <v>156</v>
      </c>
      <c r="F190" s="54"/>
      <c r="G190" s="55"/>
      <c r="H190" s="56">
        <f>H191</f>
        <v>20857.12</v>
      </c>
      <c r="I190" s="56">
        <f t="shared" ref="I190:J190" si="79">I191</f>
        <v>0</v>
      </c>
      <c r="J190" s="56">
        <f t="shared" si="79"/>
        <v>20857.12</v>
      </c>
    </row>
    <row r="191" spans="1:10" ht="25.5" x14ac:dyDescent="0.2">
      <c r="A191" s="35" t="s">
        <v>154</v>
      </c>
      <c r="B191" s="54" t="s">
        <v>96</v>
      </c>
      <c r="C191" s="54" t="s">
        <v>144</v>
      </c>
      <c r="D191" s="54" t="s">
        <v>98</v>
      </c>
      <c r="E191" s="54" t="s">
        <v>156</v>
      </c>
      <c r="F191" s="54" t="s">
        <v>151</v>
      </c>
      <c r="G191" s="55"/>
      <c r="H191" s="56">
        <v>20857.12</v>
      </c>
      <c r="I191" s="56"/>
      <c r="J191" s="56">
        <f>H191+I191</f>
        <v>20857.12</v>
      </c>
    </row>
    <row r="192" spans="1:10" x14ac:dyDescent="0.2">
      <c r="A192" s="84" t="s">
        <v>434</v>
      </c>
      <c r="B192" s="54" t="s">
        <v>96</v>
      </c>
      <c r="C192" s="54" t="s">
        <v>144</v>
      </c>
      <c r="D192" s="54" t="s">
        <v>121</v>
      </c>
      <c r="E192" s="54"/>
      <c r="F192" s="54"/>
      <c r="G192" s="55"/>
      <c r="H192" s="56">
        <f>H193</f>
        <v>5303.81</v>
      </c>
      <c r="I192" s="56">
        <f t="shared" ref="I192:J193" si="80">I193</f>
        <v>-135.923</v>
      </c>
      <c r="J192" s="56">
        <f t="shared" si="80"/>
        <v>5167.8870000000006</v>
      </c>
    </row>
    <row r="193" spans="1:10" ht="38.25" x14ac:dyDescent="0.2">
      <c r="A193" s="35" t="s">
        <v>437</v>
      </c>
      <c r="B193" s="54" t="s">
        <v>96</v>
      </c>
      <c r="C193" s="54" t="s">
        <v>144</v>
      </c>
      <c r="D193" s="54" t="s">
        <v>121</v>
      </c>
      <c r="E193" s="54" t="s">
        <v>435</v>
      </c>
      <c r="F193" s="54"/>
      <c r="G193" s="55"/>
      <c r="H193" s="56">
        <f>H194</f>
        <v>5303.81</v>
      </c>
      <c r="I193" s="56">
        <f t="shared" si="80"/>
        <v>-135.923</v>
      </c>
      <c r="J193" s="56">
        <f t="shared" si="80"/>
        <v>5167.8870000000006</v>
      </c>
    </row>
    <row r="194" spans="1:10" x14ac:dyDescent="0.2">
      <c r="A194" s="35" t="s">
        <v>438</v>
      </c>
      <c r="B194" s="54" t="s">
        <v>96</v>
      </c>
      <c r="C194" s="54" t="s">
        <v>144</v>
      </c>
      <c r="D194" s="54" t="s">
        <v>121</v>
      </c>
      <c r="E194" s="54" t="s">
        <v>435</v>
      </c>
      <c r="F194" s="54" t="s">
        <v>436</v>
      </c>
      <c r="G194" s="55"/>
      <c r="H194" s="56">
        <v>5303.81</v>
      </c>
      <c r="I194" s="56">
        <f>-5-260+330-500+100+150+2.577+46.5</f>
        <v>-135.923</v>
      </c>
      <c r="J194" s="56">
        <f>H194+I194</f>
        <v>5167.8870000000006</v>
      </c>
    </row>
    <row r="195" spans="1:10" x14ac:dyDescent="0.2">
      <c r="A195" s="38" t="s">
        <v>157</v>
      </c>
      <c r="B195" s="57" t="s">
        <v>158</v>
      </c>
      <c r="C195" s="57"/>
      <c r="D195" s="57"/>
      <c r="E195" s="57"/>
      <c r="F195" s="57"/>
      <c r="G195" s="58" t="e">
        <f>G196+G278+G303+G344+#REF!+#REF!+#REF!+G261</f>
        <v>#REF!</v>
      </c>
      <c r="H195" s="140">
        <f>H196+H261+H278+H303+H344+H418+H457+H399+H395</f>
        <v>104979.45000000003</v>
      </c>
      <c r="I195" s="140">
        <f>I196+I261+I278+I303+I344+I418+I457+I399+I395</f>
        <v>41653.243999999999</v>
      </c>
      <c r="J195" s="140">
        <f>J196+J261+J278+J303+J344+J418+J457+J399+J395</f>
        <v>146632.69399999999</v>
      </c>
    </row>
    <row r="196" spans="1:10" x14ac:dyDescent="0.2">
      <c r="A196" s="32" t="s">
        <v>159</v>
      </c>
      <c r="B196" s="54" t="s">
        <v>158</v>
      </c>
      <c r="C196" s="54" t="s">
        <v>98</v>
      </c>
      <c r="D196" s="54"/>
      <c r="E196" s="54"/>
      <c r="F196" s="54"/>
      <c r="G196" s="59" t="e">
        <f>#REF!+G200+G207+#REF!+#REF!+#REF!</f>
        <v>#REF!</v>
      </c>
      <c r="H196" s="56">
        <f>H200+H207+H230+H224+H197</f>
        <v>23871.79</v>
      </c>
      <c r="I196" s="56">
        <f t="shared" ref="I196:J196" si="81">I200+I207+I230+I224+I197</f>
        <v>777.54499999999996</v>
      </c>
      <c r="J196" s="56">
        <f t="shared" si="81"/>
        <v>24649.334999999999</v>
      </c>
    </row>
    <row r="197" spans="1:10" ht="25.5" x14ac:dyDescent="0.2">
      <c r="A197" s="29" t="s">
        <v>290</v>
      </c>
      <c r="B197" s="54" t="s">
        <v>158</v>
      </c>
      <c r="C197" s="54" t="s">
        <v>98</v>
      </c>
      <c r="D197" s="54" t="s">
        <v>34</v>
      </c>
      <c r="E197" s="54"/>
      <c r="F197" s="54"/>
      <c r="G197" s="59"/>
      <c r="H197" s="56">
        <f>H198</f>
        <v>0</v>
      </c>
      <c r="I197" s="56">
        <f t="shared" ref="I197:J198" si="82">I198</f>
        <v>1240</v>
      </c>
      <c r="J197" s="56">
        <f t="shared" si="82"/>
        <v>1240</v>
      </c>
    </row>
    <row r="198" spans="1:10" x14ac:dyDescent="0.2">
      <c r="A198" s="32" t="s">
        <v>520</v>
      </c>
      <c r="B198" s="54" t="s">
        <v>158</v>
      </c>
      <c r="C198" s="54" t="s">
        <v>98</v>
      </c>
      <c r="D198" s="54" t="s">
        <v>34</v>
      </c>
      <c r="E198" s="54" t="s">
        <v>160</v>
      </c>
      <c r="F198" s="54"/>
      <c r="G198" s="59"/>
      <c r="H198" s="56">
        <f>H199</f>
        <v>0</v>
      </c>
      <c r="I198" s="56">
        <f t="shared" si="82"/>
        <v>1240</v>
      </c>
      <c r="J198" s="56">
        <f t="shared" si="82"/>
        <v>1240</v>
      </c>
    </row>
    <row r="199" spans="1:10" ht="25.5" x14ac:dyDescent="0.2">
      <c r="A199" s="41" t="s">
        <v>69</v>
      </c>
      <c r="B199" s="54" t="s">
        <v>158</v>
      </c>
      <c r="C199" s="54" t="s">
        <v>98</v>
      </c>
      <c r="D199" s="54" t="s">
        <v>34</v>
      </c>
      <c r="E199" s="54" t="s">
        <v>160</v>
      </c>
      <c r="F199" s="54" t="s">
        <v>70</v>
      </c>
      <c r="G199" s="59"/>
      <c r="H199" s="56"/>
      <c r="I199" s="56">
        <f>1240</f>
        <v>1240</v>
      </c>
      <c r="J199" s="56">
        <f>H199+I199</f>
        <v>1240</v>
      </c>
    </row>
    <row r="200" spans="1:10" ht="38.25" x14ac:dyDescent="0.2">
      <c r="A200" s="32" t="s">
        <v>161</v>
      </c>
      <c r="B200" s="54" t="s">
        <v>158</v>
      </c>
      <c r="C200" s="54" t="s">
        <v>98</v>
      </c>
      <c r="D200" s="54" t="s">
        <v>121</v>
      </c>
      <c r="E200" s="54"/>
      <c r="F200" s="54"/>
      <c r="G200" s="55" t="e">
        <f>G201</f>
        <v>#REF!</v>
      </c>
      <c r="H200" s="141">
        <f>H201</f>
        <v>1402.65</v>
      </c>
      <c r="I200" s="56">
        <f>I201</f>
        <v>0</v>
      </c>
      <c r="J200" s="56">
        <f>H200+I200</f>
        <v>1402.65</v>
      </c>
    </row>
    <row r="201" spans="1:10" x14ac:dyDescent="0.2">
      <c r="A201" s="32" t="s">
        <v>117</v>
      </c>
      <c r="B201" s="54" t="s">
        <v>158</v>
      </c>
      <c r="C201" s="54" t="s">
        <v>98</v>
      </c>
      <c r="D201" s="54" t="s">
        <v>121</v>
      </c>
      <c r="E201" s="54" t="s">
        <v>66</v>
      </c>
      <c r="F201" s="54"/>
      <c r="G201" s="55" t="e">
        <f>G204+#REF!</f>
        <v>#REF!</v>
      </c>
      <c r="H201" s="141">
        <f>H204+H202</f>
        <v>1402.65</v>
      </c>
      <c r="I201" s="141">
        <f t="shared" ref="I201:J201" si="83">I204+I202</f>
        <v>0</v>
      </c>
      <c r="J201" s="141">
        <f t="shared" si="83"/>
        <v>1402.65</v>
      </c>
    </row>
    <row r="202" spans="1:10" s="3" customFormat="1" ht="25.5" x14ac:dyDescent="0.2">
      <c r="A202" s="46" t="s">
        <v>162</v>
      </c>
      <c r="B202" s="63">
        <v>800</v>
      </c>
      <c r="C202" s="64" t="s">
        <v>98</v>
      </c>
      <c r="D202" s="64" t="s">
        <v>121</v>
      </c>
      <c r="E202" s="64" t="s">
        <v>163</v>
      </c>
      <c r="F202" s="64"/>
      <c r="G202" s="55"/>
      <c r="H202" s="141">
        <f>H203</f>
        <v>953.72</v>
      </c>
      <c r="I202" s="141">
        <f t="shared" ref="I202:J202" si="84">I203</f>
        <v>0</v>
      </c>
      <c r="J202" s="141">
        <f t="shared" si="84"/>
        <v>953.72</v>
      </c>
    </row>
    <row r="203" spans="1:10" ht="25.5" x14ac:dyDescent="0.2">
      <c r="A203" s="41" t="s">
        <v>69</v>
      </c>
      <c r="B203" s="63">
        <v>800</v>
      </c>
      <c r="C203" s="64" t="s">
        <v>98</v>
      </c>
      <c r="D203" s="64" t="s">
        <v>121</v>
      </c>
      <c r="E203" s="64" t="s">
        <v>163</v>
      </c>
      <c r="F203" s="64" t="s">
        <v>70</v>
      </c>
      <c r="G203" s="55"/>
      <c r="H203" s="141">
        <v>953.72</v>
      </c>
      <c r="I203" s="56"/>
      <c r="J203" s="56">
        <f>H203+I203</f>
        <v>953.72</v>
      </c>
    </row>
    <row r="204" spans="1:10" x14ac:dyDescent="0.2">
      <c r="A204" s="32" t="s">
        <v>67</v>
      </c>
      <c r="B204" s="54" t="s">
        <v>158</v>
      </c>
      <c r="C204" s="54" t="s">
        <v>98</v>
      </c>
      <c r="D204" s="54" t="s">
        <v>121</v>
      </c>
      <c r="E204" s="54" t="s">
        <v>68</v>
      </c>
      <c r="F204" s="54"/>
      <c r="G204" s="55" t="e">
        <f>#REF!</f>
        <v>#REF!</v>
      </c>
      <c r="H204" s="56">
        <f>H205+H206</f>
        <v>448.93</v>
      </c>
      <c r="I204" s="56">
        <f t="shared" ref="I204:J204" si="85">I205+I206</f>
        <v>0</v>
      </c>
      <c r="J204" s="56">
        <f t="shared" si="85"/>
        <v>448.93</v>
      </c>
    </row>
    <row r="205" spans="1:10" ht="25.5" x14ac:dyDescent="0.2">
      <c r="A205" s="41" t="s">
        <v>69</v>
      </c>
      <c r="B205" s="54" t="s">
        <v>158</v>
      </c>
      <c r="C205" s="54" t="s">
        <v>98</v>
      </c>
      <c r="D205" s="54" t="s">
        <v>121</v>
      </c>
      <c r="E205" s="54" t="s">
        <v>68</v>
      </c>
      <c r="F205" s="54" t="s">
        <v>70</v>
      </c>
      <c r="G205" s="55"/>
      <c r="H205" s="141">
        <v>398.93</v>
      </c>
      <c r="I205" s="56"/>
      <c r="J205" s="56">
        <f>H205+I205</f>
        <v>398.93</v>
      </c>
    </row>
    <row r="206" spans="1:10" ht="25.5" x14ac:dyDescent="0.2">
      <c r="A206" s="40" t="s">
        <v>71</v>
      </c>
      <c r="B206" s="54" t="s">
        <v>158</v>
      </c>
      <c r="C206" s="54" t="s">
        <v>98</v>
      </c>
      <c r="D206" s="54" t="s">
        <v>121</v>
      </c>
      <c r="E206" s="54" t="s">
        <v>68</v>
      </c>
      <c r="F206" s="54" t="s">
        <v>72</v>
      </c>
      <c r="G206" s="55"/>
      <c r="H206" s="141">
        <v>50</v>
      </c>
      <c r="I206" s="56"/>
      <c r="J206" s="56">
        <f>H206+I206</f>
        <v>50</v>
      </c>
    </row>
    <row r="207" spans="1:10" ht="38.25" x14ac:dyDescent="0.2">
      <c r="A207" s="32" t="s">
        <v>99</v>
      </c>
      <c r="B207" s="54" t="s">
        <v>158</v>
      </c>
      <c r="C207" s="54" t="s">
        <v>98</v>
      </c>
      <c r="D207" s="54" t="s">
        <v>83</v>
      </c>
      <c r="E207" s="54"/>
      <c r="F207" s="54"/>
      <c r="G207" s="55" t="e">
        <f>G219+#REF!+#REF!</f>
        <v>#REF!</v>
      </c>
      <c r="H207" s="141">
        <f>H219+H208+H212</f>
        <v>12032.73</v>
      </c>
      <c r="I207" s="141">
        <f>I219+I208+I212</f>
        <v>-1240</v>
      </c>
      <c r="J207" s="141">
        <f>J219+J208+J212</f>
        <v>10792.73</v>
      </c>
    </row>
    <row r="208" spans="1:10" ht="25.5" x14ac:dyDescent="0.2">
      <c r="A208" s="49" t="s">
        <v>164</v>
      </c>
      <c r="B208" s="54" t="s">
        <v>158</v>
      </c>
      <c r="C208" s="54" t="s">
        <v>98</v>
      </c>
      <c r="D208" s="54" t="s">
        <v>83</v>
      </c>
      <c r="E208" s="54" t="s">
        <v>165</v>
      </c>
      <c r="F208" s="54"/>
      <c r="G208" s="55"/>
      <c r="H208" s="141">
        <f>H209</f>
        <v>0.7</v>
      </c>
      <c r="I208" s="141">
        <f t="shared" ref="I208:J210" si="86">I209</f>
        <v>0</v>
      </c>
      <c r="J208" s="141">
        <f t="shared" si="86"/>
        <v>0.7</v>
      </c>
    </row>
    <row r="209" spans="1:10" ht="38.25" x14ac:dyDescent="0.2">
      <c r="A209" s="49" t="s">
        <v>166</v>
      </c>
      <c r="B209" s="54" t="s">
        <v>158</v>
      </c>
      <c r="C209" s="54" t="s">
        <v>98</v>
      </c>
      <c r="D209" s="54" t="s">
        <v>83</v>
      </c>
      <c r="E209" s="54" t="s">
        <v>167</v>
      </c>
      <c r="F209" s="54"/>
      <c r="G209" s="55"/>
      <c r="H209" s="141">
        <f>H210</f>
        <v>0.7</v>
      </c>
      <c r="I209" s="141">
        <f t="shared" si="86"/>
        <v>0</v>
      </c>
      <c r="J209" s="141">
        <f t="shared" si="86"/>
        <v>0.7</v>
      </c>
    </row>
    <row r="210" spans="1:10" ht="89.25" x14ac:dyDescent="0.2">
      <c r="A210" s="49" t="s">
        <v>168</v>
      </c>
      <c r="B210" s="54" t="s">
        <v>158</v>
      </c>
      <c r="C210" s="54" t="s">
        <v>98</v>
      </c>
      <c r="D210" s="54" t="s">
        <v>83</v>
      </c>
      <c r="E210" s="54" t="s">
        <v>452</v>
      </c>
      <c r="F210" s="54"/>
      <c r="G210" s="55"/>
      <c r="H210" s="141">
        <f>H211</f>
        <v>0.7</v>
      </c>
      <c r="I210" s="141">
        <f t="shared" si="86"/>
        <v>0</v>
      </c>
      <c r="J210" s="141">
        <f t="shared" si="86"/>
        <v>0.7</v>
      </c>
    </row>
    <row r="211" spans="1:10" ht="25.5" x14ac:dyDescent="0.2">
      <c r="A211" s="40" t="s">
        <v>73</v>
      </c>
      <c r="B211" s="54" t="s">
        <v>158</v>
      </c>
      <c r="C211" s="54" t="s">
        <v>98</v>
      </c>
      <c r="D211" s="54" t="s">
        <v>83</v>
      </c>
      <c r="E211" s="54" t="s">
        <v>452</v>
      </c>
      <c r="F211" s="54" t="s">
        <v>74</v>
      </c>
      <c r="G211" s="55"/>
      <c r="H211" s="141">
        <v>0.7</v>
      </c>
      <c r="I211" s="141"/>
      <c r="J211" s="141">
        <f>I211+H211</f>
        <v>0.7</v>
      </c>
    </row>
    <row r="212" spans="1:10" ht="25.5" x14ac:dyDescent="0.2">
      <c r="A212" s="49" t="s">
        <v>122</v>
      </c>
      <c r="B212" s="54" t="s">
        <v>158</v>
      </c>
      <c r="C212" s="54" t="s">
        <v>98</v>
      </c>
      <c r="D212" s="54" t="s">
        <v>83</v>
      </c>
      <c r="E212" s="54" t="s">
        <v>123</v>
      </c>
      <c r="F212" s="54"/>
      <c r="G212" s="55"/>
      <c r="H212" s="141">
        <f>H213</f>
        <v>765</v>
      </c>
      <c r="I212" s="141">
        <f t="shared" ref="I212:J212" si="87">I213</f>
        <v>0</v>
      </c>
      <c r="J212" s="141">
        <f t="shared" si="87"/>
        <v>765</v>
      </c>
    </row>
    <row r="213" spans="1:10" ht="51" x14ac:dyDescent="0.2">
      <c r="A213" s="49" t="s">
        <v>124</v>
      </c>
      <c r="B213" s="54" t="s">
        <v>158</v>
      </c>
      <c r="C213" s="54" t="s">
        <v>98</v>
      </c>
      <c r="D213" s="54" t="s">
        <v>83</v>
      </c>
      <c r="E213" s="54" t="s">
        <v>125</v>
      </c>
      <c r="F213" s="54"/>
      <c r="G213" s="55"/>
      <c r="H213" s="141">
        <f t="shared" ref="H213:J213" si="88">H214</f>
        <v>765</v>
      </c>
      <c r="I213" s="141">
        <f t="shared" si="88"/>
        <v>0</v>
      </c>
      <c r="J213" s="141">
        <f t="shared" si="88"/>
        <v>765</v>
      </c>
    </row>
    <row r="214" spans="1:10" ht="89.25" x14ac:dyDescent="0.2">
      <c r="A214" s="49" t="s">
        <v>169</v>
      </c>
      <c r="B214" s="54" t="s">
        <v>158</v>
      </c>
      <c r="C214" s="54" t="s">
        <v>98</v>
      </c>
      <c r="D214" s="54" t="s">
        <v>83</v>
      </c>
      <c r="E214" s="54" t="s">
        <v>170</v>
      </c>
      <c r="F214" s="54"/>
      <c r="G214" s="55"/>
      <c r="H214" s="141">
        <f>H215+H216+H217+H218</f>
        <v>765</v>
      </c>
      <c r="I214" s="141">
        <f t="shared" ref="I214:J214" si="89">I215+I216+I217+I218</f>
        <v>0</v>
      </c>
      <c r="J214" s="141">
        <f t="shared" si="89"/>
        <v>765</v>
      </c>
    </row>
    <row r="215" spans="1:10" ht="25.5" x14ac:dyDescent="0.2">
      <c r="A215" s="41" t="s">
        <v>69</v>
      </c>
      <c r="B215" s="54" t="s">
        <v>158</v>
      </c>
      <c r="C215" s="54" t="s">
        <v>98</v>
      </c>
      <c r="D215" s="54" t="s">
        <v>83</v>
      </c>
      <c r="E215" s="54" t="s">
        <v>170</v>
      </c>
      <c r="F215" s="54" t="s">
        <v>70</v>
      </c>
      <c r="G215" s="55"/>
      <c r="H215" s="141">
        <v>492.41</v>
      </c>
      <c r="I215" s="56">
        <v>141</v>
      </c>
      <c r="J215" s="141">
        <f>H215+I215</f>
        <v>633.41000000000008</v>
      </c>
    </row>
    <row r="216" spans="1:10" ht="25.5" x14ac:dyDescent="0.2">
      <c r="A216" s="40" t="s">
        <v>71</v>
      </c>
      <c r="B216" s="54" t="s">
        <v>158</v>
      </c>
      <c r="C216" s="54" t="s">
        <v>98</v>
      </c>
      <c r="D216" s="54" t="s">
        <v>83</v>
      </c>
      <c r="E216" s="54" t="s">
        <v>170</v>
      </c>
      <c r="F216" s="54" t="s">
        <v>72</v>
      </c>
      <c r="G216" s="55"/>
      <c r="H216" s="141">
        <v>1</v>
      </c>
      <c r="I216" s="56"/>
      <c r="J216" s="141">
        <f>H216+I216</f>
        <v>1</v>
      </c>
    </row>
    <row r="217" spans="1:10" ht="25.5" x14ac:dyDescent="0.2">
      <c r="A217" s="40" t="s">
        <v>73</v>
      </c>
      <c r="B217" s="54" t="s">
        <v>158</v>
      </c>
      <c r="C217" s="54" t="s">
        <v>98</v>
      </c>
      <c r="D217" s="54" t="s">
        <v>83</v>
      </c>
      <c r="E217" s="54" t="s">
        <v>170</v>
      </c>
      <c r="F217" s="54" t="s">
        <v>74</v>
      </c>
      <c r="G217" s="55"/>
      <c r="H217" s="141">
        <v>249.53</v>
      </c>
      <c r="I217" s="141">
        <v>-141</v>
      </c>
      <c r="J217" s="141">
        <f>H217+I217</f>
        <v>108.53</v>
      </c>
    </row>
    <row r="218" spans="1:10" ht="25.5" x14ac:dyDescent="0.2">
      <c r="A218" s="42" t="s">
        <v>75</v>
      </c>
      <c r="B218" s="54" t="s">
        <v>158</v>
      </c>
      <c r="C218" s="54" t="s">
        <v>98</v>
      </c>
      <c r="D218" s="54" t="s">
        <v>83</v>
      </c>
      <c r="E218" s="54" t="s">
        <v>170</v>
      </c>
      <c r="F218" s="54" t="s">
        <v>76</v>
      </c>
      <c r="G218" s="55"/>
      <c r="H218" s="141">
        <v>22.06</v>
      </c>
      <c r="I218" s="141"/>
      <c r="J218" s="141">
        <f>H218+I218</f>
        <v>22.06</v>
      </c>
    </row>
    <row r="219" spans="1:10" x14ac:dyDescent="0.2">
      <c r="A219" s="32" t="s">
        <v>117</v>
      </c>
      <c r="B219" s="54" t="s">
        <v>158</v>
      </c>
      <c r="C219" s="54" t="s">
        <v>98</v>
      </c>
      <c r="D219" s="54" t="s">
        <v>83</v>
      </c>
      <c r="E219" s="54" t="s">
        <v>66</v>
      </c>
      <c r="F219" s="54"/>
      <c r="G219" s="55" t="e">
        <f>G222</f>
        <v>#REF!</v>
      </c>
      <c r="H219" s="141">
        <f>H222+H220</f>
        <v>11267.029999999999</v>
      </c>
      <c r="I219" s="141">
        <f t="shared" ref="I219" si="90">I222+I220</f>
        <v>-1240</v>
      </c>
      <c r="J219" s="141">
        <f>J222+J220</f>
        <v>10027.029999999999</v>
      </c>
    </row>
    <row r="220" spans="1:10" x14ac:dyDescent="0.2">
      <c r="A220" s="32" t="s">
        <v>521</v>
      </c>
      <c r="B220" s="54" t="s">
        <v>158</v>
      </c>
      <c r="C220" s="54" t="s">
        <v>98</v>
      </c>
      <c r="D220" s="54" t="s">
        <v>83</v>
      </c>
      <c r="E220" s="54" t="s">
        <v>160</v>
      </c>
      <c r="F220" s="54"/>
      <c r="G220" s="55"/>
      <c r="H220" s="141">
        <f t="shared" ref="H220:J220" si="91">H221</f>
        <v>4058.87</v>
      </c>
      <c r="I220" s="141">
        <f t="shared" si="91"/>
        <v>-1240</v>
      </c>
      <c r="J220" s="141">
        <f t="shared" si="91"/>
        <v>2818.87</v>
      </c>
    </row>
    <row r="221" spans="1:10" ht="25.5" x14ac:dyDescent="0.2">
      <c r="A221" s="41" t="s">
        <v>69</v>
      </c>
      <c r="B221" s="54" t="s">
        <v>158</v>
      </c>
      <c r="C221" s="54" t="s">
        <v>98</v>
      </c>
      <c r="D221" s="54" t="s">
        <v>83</v>
      </c>
      <c r="E221" s="54" t="s">
        <v>160</v>
      </c>
      <c r="F221" s="54" t="s">
        <v>70</v>
      </c>
      <c r="G221" s="55"/>
      <c r="H221" s="141">
        <v>4058.87</v>
      </c>
      <c r="I221" s="56">
        <f>-1240</f>
        <v>-1240</v>
      </c>
      <c r="J221" s="56">
        <f>H221+I221</f>
        <v>2818.87</v>
      </c>
    </row>
    <row r="222" spans="1:10" x14ac:dyDescent="0.2">
      <c r="A222" s="32" t="s">
        <v>67</v>
      </c>
      <c r="B222" s="54" t="s">
        <v>158</v>
      </c>
      <c r="C222" s="54" t="s">
        <v>98</v>
      </c>
      <c r="D222" s="54" t="s">
        <v>83</v>
      </c>
      <c r="E222" s="54" t="s">
        <v>68</v>
      </c>
      <c r="F222" s="54"/>
      <c r="G222" s="55" t="e">
        <f>#REF!+#REF!</f>
        <v>#REF!</v>
      </c>
      <c r="H222" s="56">
        <f>H223</f>
        <v>7208.16</v>
      </c>
      <c r="I222" s="56">
        <f t="shared" ref="I222:J222" si="92">I223</f>
        <v>0</v>
      </c>
      <c r="J222" s="56">
        <f t="shared" si="92"/>
        <v>7208.16</v>
      </c>
    </row>
    <row r="223" spans="1:10" ht="25.5" x14ac:dyDescent="0.2">
      <c r="A223" s="41" t="s">
        <v>69</v>
      </c>
      <c r="B223" s="54" t="s">
        <v>158</v>
      </c>
      <c r="C223" s="54" t="s">
        <v>98</v>
      </c>
      <c r="D223" s="54" t="s">
        <v>83</v>
      </c>
      <c r="E223" s="54" t="s">
        <v>68</v>
      </c>
      <c r="F223" s="54" t="s">
        <v>70</v>
      </c>
      <c r="G223" s="55"/>
      <c r="H223" s="56">
        <v>7208.16</v>
      </c>
      <c r="I223" s="56"/>
      <c r="J223" s="56">
        <f t="shared" ref="J223:J229" si="93">H223+I223</f>
        <v>7208.16</v>
      </c>
    </row>
    <row r="224" spans="1:10" ht="25.5" x14ac:dyDescent="0.2">
      <c r="A224" s="44" t="s">
        <v>101</v>
      </c>
      <c r="B224" s="54" t="s">
        <v>158</v>
      </c>
      <c r="C224" s="54" t="s">
        <v>98</v>
      </c>
      <c r="D224" s="54" t="s">
        <v>102</v>
      </c>
      <c r="E224" s="54"/>
      <c r="F224" s="54"/>
      <c r="G224" s="55" t="e">
        <f>G225</f>
        <v>#REF!</v>
      </c>
      <c r="H224" s="56">
        <f>H225</f>
        <v>838.07</v>
      </c>
      <c r="I224" s="56">
        <f>I225</f>
        <v>0</v>
      </c>
      <c r="J224" s="56">
        <f t="shared" si="93"/>
        <v>838.07</v>
      </c>
    </row>
    <row r="225" spans="1:10" ht="38.25" x14ac:dyDescent="0.2">
      <c r="A225" s="44" t="s">
        <v>100</v>
      </c>
      <c r="B225" s="54" t="s">
        <v>158</v>
      </c>
      <c r="C225" s="54" t="s">
        <v>98</v>
      </c>
      <c r="D225" s="54" t="s">
        <v>102</v>
      </c>
      <c r="E225" s="54" t="s">
        <v>66</v>
      </c>
      <c r="F225" s="54"/>
      <c r="G225" s="55" t="e">
        <f>#REF!+#REF!</f>
        <v>#REF!</v>
      </c>
      <c r="H225" s="56">
        <f>H226+H227+H228+H229</f>
        <v>838.07</v>
      </c>
      <c r="I225" s="56">
        <f>I226+I227+I228+I229</f>
        <v>0</v>
      </c>
      <c r="J225" s="56">
        <f t="shared" si="93"/>
        <v>838.07</v>
      </c>
    </row>
    <row r="226" spans="1:10" ht="25.5" x14ac:dyDescent="0.2">
      <c r="A226" s="41" t="s">
        <v>69</v>
      </c>
      <c r="B226" s="54" t="s">
        <v>158</v>
      </c>
      <c r="C226" s="54" t="s">
        <v>98</v>
      </c>
      <c r="D226" s="54" t="s">
        <v>102</v>
      </c>
      <c r="E226" s="54" t="s">
        <v>68</v>
      </c>
      <c r="F226" s="54" t="s">
        <v>70</v>
      </c>
      <c r="G226" s="55"/>
      <c r="H226" s="56">
        <v>828.07</v>
      </c>
      <c r="I226" s="56"/>
      <c r="J226" s="56">
        <f t="shared" si="93"/>
        <v>828.07</v>
      </c>
    </row>
    <row r="227" spans="1:10" ht="25.5" hidden="1" x14ac:dyDescent="0.2">
      <c r="A227" s="40" t="s">
        <v>71</v>
      </c>
      <c r="B227" s="54" t="s">
        <v>158</v>
      </c>
      <c r="C227" s="54" t="s">
        <v>98</v>
      </c>
      <c r="D227" s="54" t="s">
        <v>102</v>
      </c>
      <c r="E227" s="54" t="s">
        <v>68</v>
      </c>
      <c r="F227" s="54" t="s">
        <v>72</v>
      </c>
      <c r="G227" s="55"/>
      <c r="H227" s="56"/>
      <c r="I227" s="56"/>
      <c r="J227" s="56">
        <f t="shared" si="93"/>
        <v>0</v>
      </c>
    </row>
    <row r="228" spans="1:10" ht="25.5" hidden="1" x14ac:dyDescent="0.2">
      <c r="A228" s="42" t="s">
        <v>75</v>
      </c>
      <c r="B228" s="54" t="s">
        <v>158</v>
      </c>
      <c r="C228" s="54" t="s">
        <v>98</v>
      </c>
      <c r="D228" s="54" t="s">
        <v>102</v>
      </c>
      <c r="E228" s="54" t="s">
        <v>68</v>
      </c>
      <c r="F228" s="54" t="s">
        <v>76</v>
      </c>
      <c r="G228" s="55"/>
      <c r="H228" s="56"/>
      <c r="I228" s="56"/>
      <c r="J228" s="56">
        <f t="shared" si="93"/>
        <v>0</v>
      </c>
    </row>
    <row r="229" spans="1:10" ht="25.5" x14ac:dyDescent="0.2">
      <c r="A229" s="40" t="s">
        <v>73</v>
      </c>
      <c r="B229" s="54" t="s">
        <v>158</v>
      </c>
      <c r="C229" s="54" t="s">
        <v>98</v>
      </c>
      <c r="D229" s="54" t="s">
        <v>102</v>
      </c>
      <c r="E229" s="54" t="s">
        <v>68</v>
      </c>
      <c r="F229" s="54" t="s">
        <v>74</v>
      </c>
      <c r="G229" s="55"/>
      <c r="H229" s="56">
        <v>10</v>
      </c>
      <c r="I229" s="56"/>
      <c r="J229" s="56">
        <f t="shared" si="93"/>
        <v>10</v>
      </c>
    </row>
    <row r="230" spans="1:10" x14ac:dyDescent="0.2">
      <c r="A230" s="32" t="s">
        <v>109</v>
      </c>
      <c r="B230" s="54" t="s">
        <v>158</v>
      </c>
      <c r="C230" s="54" t="s">
        <v>98</v>
      </c>
      <c r="D230" s="54" t="s">
        <v>110</v>
      </c>
      <c r="E230" s="54"/>
      <c r="F230" s="54"/>
      <c r="G230" s="55" t="e">
        <f>G244+#REF!</f>
        <v>#REF!</v>
      </c>
      <c r="H230" s="56">
        <f>H244+H231+H237+H248</f>
        <v>9598.34</v>
      </c>
      <c r="I230" s="56">
        <f t="shared" ref="I230:J230" si="94">I244+I231+I237+I248</f>
        <v>777.54499999999996</v>
      </c>
      <c r="J230" s="56">
        <f t="shared" si="94"/>
        <v>10375.885</v>
      </c>
    </row>
    <row r="231" spans="1:10" x14ac:dyDescent="0.2">
      <c r="A231" s="49" t="s">
        <v>174</v>
      </c>
      <c r="B231" s="54" t="s">
        <v>158</v>
      </c>
      <c r="C231" s="54" t="s">
        <v>98</v>
      </c>
      <c r="D231" s="54" t="s">
        <v>110</v>
      </c>
      <c r="E231" s="54" t="s">
        <v>175</v>
      </c>
      <c r="F231" s="54"/>
      <c r="G231" s="55"/>
      <c r="H231" s="56">
        <f>H232</f>
        <v>617.20000000000005</v>
      </c>
      <c r="I231" s="56">
        <f t="shared" ref="I231:J232" si="95">I232</f>
        <v>0</v>
      </c>
      <c r="J231" s="56">
        <f t="shared" si="95"/>
        <v>617.20000000000005</v>
      </c>
    </row>
    <row r="232" spans="1:10" ht="25.5" x14ac:dyDescent="0.2">
      <c r="A232" s="49" t="s">
        <v>176</v>
      </c>
      <c r="B232" s="54" t="s">
        <v>158</v>
      </c>
      <c r="C232" s="54" t="s">
        <v>98</v>
      </c>
      <c r="D232" s="54" t="s">
        <v>110</v>
      </c>
      <c r="E232" s="54" t="s">
        <v>177</v>
      </c>
      <c r="F232" s="54"/>
      <c r="G232" s="55"/>
      <c r="H232" s="56">
        <f>H233</f>
        <v>617.20000000000005</v>
      </c>
      <c r="I232" s="56">
        <f t="shared" si="95"/>
        <v>0</v>
      </c>
      <c r="J232" s="56">
        <f t="shared" si="95"/>
        <v>617.20000000000005</v>
      </c>
    </row>
    <row r="233" spans="1:10" ht="38.25" x14ac:dyDescent="0.2">
      <c r="A233" s="49" t="s">
        <v>178</v>
      </c>
      <c r="B233" s="54" t="s">
        <v>158</v>
      </c>
      <c r="C233" s="54" t="s">
        <v>98</v>
      </c>
      <c r="D233" s="54" t="s">
        <v>110</v>
      </c>
      <c r="E233" s="54" t="s">
        <v>179</v>
      </c>
      <c r="F233" s="54"/>
      <c r="G233" s="55"/>
      <c r="H233" s="56">
        <f>H234+H235+H236</f>
        <v>617.20000000000005</v>
      </c>
      <c r="I233" s="56">
        <f t="shared" ref="I233:J233" si="96">I234+I235+I236</f>
        <v>0</v>
      </c>
      <c r="J233" s="56">
        <f t="shared" si="96"/>
        <v>617.20000000000005</v>
      </c>
    </row>
    <row r="234" spans="1:10" s="10" customFormat="1" ht="25.5" x14ac:dyDescent="0.2">
      <c r="A234" s="85" t="s">
        <v>69</v>
      </c>
      <c r="B234" s="54" t="s">
        <v>158</v>
      </c>
      <c r="C234" s="54" t="s">
        <v>98</v>
      </c>
      <c r="D234" s="54" t="s">
        <v>110</v>
      </c>
      <c r="E234" s="54" t="s">
        <v>179</v>
      </c>
      <c r="F234" s="54" t="s">
        <v>70</v>
      </c>
      <c r="G234" s="55"/>
      <c r="H234" s="56">
        <v>466.76</v>
      </c>
      <c r="I234" s="56">
        <v>5.61</v>
      </c>
      <c r="J234" s="56">
        <f>H234+I234</f>
        <v>472.37</v>
      </c>
    </row>
    <row r="235" spans="1:10" ht="25.5" x14ac:dyDescent="0.2">
      <c r="A235" s="85" t="s">
        <v>71</v>
      </c>
      <c r="B235" s="54" t="s">
        <v>158</v>
      </c>
      <c r="C235" s="54" t="s">
        <v>98</v>
      </c>
      <c r="D235" s="54" t="s">
        <v>110</v>
      </c>
      <c r="E235" s="54" t="s">
        <v>179</v>
      </c>
      <c r="F235" s="54" t="s">
        <v>72</v>
      </c>
      <c r="G235" s="55"/>
      <c r="H235" s="56">
        <v>1</v>
      </c>
      <c r="I235" s="56"/>
      <c r="J235" s="56">
        <f>H235+I235</f>
        <v>1</v>
      </c>
    </row>
    <row r="236" spans="1:10" ht="25.5" x14ac:dyDescent="0.2">
      <c r="A236" s="85" t="s">
        <v>73</v>
      </c>
      <c r="B236" s="54" t="s">
        <v>158</v>
      </c>
      <c r="C236" s="54" t="s">
        <v>98</v>
      </c>
      <c r="D236" s="54" t="s">
        <v>110</v>
      </c>
      <c r="E236" s="54" t="s">
        <v>179</v>
      </c>
      <c r="F236" s="54" t="s">
        <v>74</v>
      </c>
      <c r="G236" s="55"/>
      <c r="H236" s="56">
        <v>149.44</v>
      </c>
      <c r="I236" s="56">
        <v>-5.61</v>
      </c>
      <c r="J236" s="56">
        <f>H236+I236</f>
        <v>143.82999999999998</v>
      </c>
    </row>
    <row r="237" spans="1:10" ht="25.5" x14ac:dyDescent="0.2">
      <c r="A237" s="49" t="s">
        <v>122</v>
      </c>
      <c r="B237" s="54" t="s">
        <v>158</v>
      </c>
      <c r="C237" s="54" t="s">
        <v>98</v>
      </c>
      <c r="D237" s="54" t="s">
        <v>110</v>
      </c>
      <c r="E237" s="54" t="s">
        <v>123</v>
      </c>
      <c r="F237" s="54"/>
      <c r="G237" s="55"/>
      <c r="H237" s="56">
        <f>H238</f>
        <v>262.60000000000002</v>
      </c>
      <c r="I237" s="56">
        <f t="shared" ref="I237:J237" si="97">I238</f>
        <v>0</v>
      </c>
      <c r="J237" s="56">
        <f t="shared" si="97"/>
        <v>262.60000000000002</v>
      </c>
    </row>
    <row r="238" spans="1:10" ht="51" x14ac:dyDescent="0.2">
      <c r="A238" s="49" t="s">
        <v>124</v>
      </c>
      <c r="B238" s="54" t="s">
        <v>158</v>
      </c>
      <c r="C238" s="54" t="s">
        <v>98</v>
      </c>
      <c r="D238" s="54" t="s">
        <v>110</v>
      </c>
      <c r="E238" s="54" t="s">
        <v>125</v>
      </c>
      <c r="F238" s="54"/>
      <c r="G238" s="55"/>
      <c r="H238" s="56">
        <f>H239+H242</f>
        <v>262.60000000000002</v>
      </c>
      <c r="I238" s="56">
        <f t="shared" ref="I238:J238" si="98">I239+I242</f>
        <v>0</v>
      </c>
      <c r="J238" s="56">
        <f t="shared" si="98"/>
        <v>262.60000000000002</v>
      </c>
    </row>
    <row r="239" spans="1:10" ht="76.5" x14ac:dyDescent="0.2">
      <c r="A239" s="49" t="s">
        <v>180</v>
      </c>
      <c r="B239" s="54" t="s">
        <v>158</v>
      </c>
      <c r="C239" s="54" t="s">
        <v>98</v>
      </c>
      <c r="D239" s="54" t="s">
        <v>110</v>
      </c>
      <c r="E239" s="54" t="s">
        <v>181</v>
      </c>
      <c r="F239" s="54"/>
      <c r="G239" s="55"/>
      <c r="H239" s="56">
        <f>H240+H241</f>
        <v>51</v>
      </c>
      <c r="I239" s="56">
        <f t="shared" ref="I239:J239" si="99">I240+I241</f>
        <v>0</v>
      </c>
      <c r="J239" s="56">
        <f t="shared" si="99"/>
        <v>51</v>
      </c>
    </row>
    <row r="240" spans="1:10" ht="25.5" x14ac:dyDescent="0.2">
      <c r="A240" s="42" t="s">
        <v>75</v>
      </c>
      <c r="B240" s="54" t="s">
        <v>158</v>
      </c>
      <c r="C240" s="54" t="s">
        <v>98</v>
      </c>
      <c r="D240" s="54" t="s">
        <v>110</v>
      </c>
      <c r="E240" s="54" t="s">
        <v>181</v>
      </c>
      <c r="F240" s="54" t="s">
        <v>76</v>
      </c>
      <c r="G240" s="55"/>
      <c r="H240" s="56">
        <v>10</v>
      </c>
      <c r="I240" s="56">
        <v>10</v>
      </c>
      <c r="J240" s="56">
        <f>H240+I240</f>
        <v>20</v>
      </c>
    </row>
    <row r="241" spans="1:10" ht="25.5" x14ac:dyDescent="0.2">
      <c r="A241" s="40" t="s">
        <v>73</v>
      </c>
      <c r="B241" s="54" t="s">
        <v>158</v>
      </c>
      <c r="C241" s="54" t="s">
        <v>98</v>
      </c>
      <c r="D241" s="54" t="s">
        <v>110</v>
      </c>
      <c r="E241" s="54" t="s">
        <v>181</v>
      </c>
      <c r="F241" s="54" t="s">
        <v>74</v>
      </c>
      <c r="G241" s="55"/>
      <c r="H241" s="56">
        <v>41</v>
      </c>
      <c r="I241" s="56">
        <v>-10</v>
      </c>
      <c r="J241" s="56">
        <f>H241+I241</f>
        <v>31</v>
      </c>
    </row>
    <row r="242" spans="1:10" ht="102" x14ac:dyDescent="0.2">
      <c r="A242" s="49" t="s">
        <v>182</v>
      </c>
      <c r="B242" s="54" t="s">
        <v>158</v>
      </c>
      <c r="C242" s="54" t="s">
        <v>98</v>
      </c>
      <c r="D242" s="54" t="s">
        <v>110</v>
      </c>
      <c r="E242" s="54" t="s">
        <v>183</v>
      </c>
      <c r="F242" s="54"/>
      <c r="G242" s="55"/>
      <c r="H242" s="56">
        <f t="shared" ref="H242:J242" si="100">H243</f>
        <v>211.6</v>
      </c>
      <c r="I242" s="56">
        <f t="shared" si="100"/>
        <v>0</v>
      </c>
      <c r="J242" s="56">
        <f t="shared" si="100"/>
        <v>211.6</v>
      </c>
    </row>
    <row r="243" spans="1:10" ht="25.5" x14ac:dyDescent="0.2">
      <c r="A243" s="41" t="s">
        <v>69</v>
      </c>
      <c r="B243" s="54" t="s">
        <v>158</v>
      </c>
      <c r="C243" s="54" t="s">
        <v>98</v>
      </c>
      <c r="D243" s="54" t="s">
        <v>110</v>
      </c>
      <c r="E243" s="54" t="s">
        <v>183</v>
      </c>
      <c r="F243" s="54" t="s">
        <v>70</v>
      </c>
      <c r="G243" s="55"/>
      <c r="H243" s="56">
        <v>211.6</v>
      </c>
      <c r="I243" s="56"/>
      <c r="J243" s="56">
        <f>H243+I243</f>
        <v>211.6</v>
      </c>
    </row>
    <row r="244" spans="1:10" ht="25.5" x14ac:dyDescent="0.2">
      <c r="A244" s="32" t="s">
        <v>184</v>
      </c>
      <c r="B244" s="54" t="s">
        <v>158</v>
      </c>
      <c r="C244" s="54" t="s">
        <v>98</v>
      </c>
      <c r="D244" s="54" t="s">
        <v>110</v>
      </c>
      <c r="E244" s="54" t="s">
        <v>185</v>
      </c>
      <c r="F244" s="54"/>
      <c r="G244" s="55" t="e">
        <f>G245</f>
        <v>#REF!</v>
      </c>
      <c r="H244" s="141">
        <f>H245</f>
        <v>134.19999999999999</v>
      </c>
      <c r="I244" s="56">
        <f>I245</f>
        <v>0</v>
      </c>
      <c r="J244" s="56">
        <f t="shared" ref="J244" si="101">H244+I244</f>
        <v>134.19999999999999</v>
      </c>
    </row>
    <row r="245" spans="1:10" x14ac:dyDescent="0.2">
      <c r="A245" s="32" t="s">
        <v>18</v>
      </c>
      <c r="B245" s="54" t="s">
        <v>158</v>
      </c>
      <c r="C245" s="54" t="s">
        <v>98</v>
      </c>
      <c r="D245" s="54" t="s">
        <v>110</v>
      </c>
      <c r="E245" s="54" t="s">
        <v>186</v>
      </c>
      <c r="F245" s="54"/>
      <c r="G245" s="55" t="e">
        <f>#REF!</f>
        <v>#REF!</v>
      </c>
      <c r="H245" s="56">
        <f>H247+H246</f>
        <v>134.19999999999999</v>
      </c>
      <c r="I245" s="56">
        <f t="shared" ref="I245:J245" si="102">I247+I246</f>
        <v>0</v>
      </c>
      <c r="J245" s="56">
        <f t="shared" si="102"/>
        <v>134.19999999999999</v>
      </c>
    </row>
    <row r="246" spans="1:10" s="10" customFormat="1" ht="38.25" x14ac:dyDescent="0.2">
      <c r="A246" s="40" t="s">
        <v>171</v>
      </c>
      <c r="B246" s="54" t="s">
        <v>158</v>
      </c>
      <c r="C246" s="54" t="s">
        <v>98</v>
      </c>
      <c r="D246" s="54" t="s">
        <v>110</v>
      </c>
      <c r="E246" s="54" t="s">
        <v>186</v>
      </c>
      <c r="F246" s="54" t="s">
        <v>172</v>
      </c>
      <c r="G246" s="55"/>
      <c r="H246" s="56">
        <v>134.19999999999999</v>
      </c>
      <c r="I246" s="56"/>
      <c r="J246" s="56">
        <f>H246+I246</f>
        <v>134.19999999999999</v>
      </c>
    </row>
    <row r="247" spans="1:10" ht="25.5" hidden="1" x14ac:dyDescent="0.2">
      <c r="A247" s="40" t="s">
        <v>73</v>
      </c>
      <c r="B247" s="54" t="s">
        <v>158</v>
      </c>
      <c r="C247" s="54" t="s">
        <v>98</v>
      </c>
      <c r="D247" s="54" t="s">
        <v>110</v>
      </c>
      <c r="E247" s="54" t="s">
        <v>186</v>
      </c>
      <c r="F247" s="54" t="s">
        <v>74</v>
      </c>
      <c r="G247" s="55"/>
      <c r="H247" s="141">
        <v>0</v>
      </c>
      <c r="I247" s="56"/>
      <c r="J247" s="56">
        <f>H247+I247</f>
        <v>0</v>
      </c>
    </row>
    <row r="248" spans="1:10" x14ac:dyDescent="0.2">
      <c r="A248" s="40" t="s">
        <v>345</v>
      </c>
      <c r="B248" s="54" t="s">
        <v>158</v>
      </c>
      <c r="C248" s="54" t="s">
        <v>98</v>
      </c>
      <c r="D248" s="54" t="s">
        <v>110</v>
      </c>
      <c r="E248" s="54" t="s">
        <v>54</v>
      </c>
      <c r="F248" s="54"/>
      <c r="G248" s="55"/>
      <c r="H248" s="141">
        <f>H249+H252</f>
        <v>8584.34</v>
      </c>
      <c r="I248" s="141">
        <f t="shared" ref="I248:J248" si="103">I249+I252</f>
        <v>777.54499999999996</v>
      </c>
      <c r="J248" s="141">
        <f t="shared" si="103"/>
        <v>9361.8850000000002</v>
      </c>
    </row>
    <row r="249" spans="1:10" ht="25.5" x14ac:dyDescent="0.2">
      <c r="A249" s="89" t="s">
        <v>389</v>
      </c>
      <c r="B249" s="54" t="s">
        <v>158</v>
      </c>
      <c r="C249" s="54" t="s">
        <v>98</v>
      </c>
      <c r="D249" s="54" t="s">
        <v>110</v>
      </c>
      <c r="E249" s="54" t="s">
        <v>391</v>
      </c>
      <c r="F249" s="54"/>
      <c r="G249" s="55"/>
      <c r="H249" s="141">
        <f>SUM(H250:H251)</f>
        <v>414</v>
      </c>
      <c r="I249" s="141">
        <f t="shared" ref="I249:J249" si="104">SUM(I250:I251)</f>
        <v>0</v>
      </c>
      <c r="J249" s="141">
        <f t="shared" si="104"/>
        <v>414</v>
      </c>
    </row>
    <row r="250" spans="1:10" hidden="1" x14ac:dyDescent="0.2">
      <c r="A250" s="89"/>
      <c r="B250" s="54" t="s">
        <v>158</v>
      </c>
      <c r="C250" s="54" t="s">
        <v>98</v>
      </c>
      <c r="D250" s="54" t="s">
        <v>110</v>
      </c>
      <c r="E250" s="54" t="s">
        <v>391</v>
      </c>
      <c r="F250" s="54" t="s">
        <v>208</v>
      </c>
      <c r="G250" s="55"/>
      <c r="H250" s="141"/>
      <c r="I250" s="56"/>
      <c r="J250" s="56">
        <f t="shared" ref="J250:J251" si="105">H250+I250</f>
        <v>0</v>
      </c>
    </row>
    <row r="251" spans="1:10" ht="25.5" x14ac:dyDescent="0.2">
      <c r="A251" s="40" t="s">
        <v>73</v>
      </c>
      <c r="B251" s="54" t="s">
        <v>158</v>
      </c>
      <c r="C251" s="54" t="s">
        <v>98</v>
      </c>
      <c r="D251" s="54" t="s">
        <v>110</v>
      </c>
      <c r="E251" s="54" t="s">
        <v>391</v>
      </c>
      <c r="F251" s="54" t="s">
        <v>74</v>
      </c>
      <c r="G251" s="55"/>
      <c r="H251" s="141">
        <v>414</v>
      </c>
      <c r="I251" s="56"/>
      <c r="J251" s="56">
        <f t="shared" si="105"/>
        <v>414</v>
      </c>
    </row>
    <row r="252" spans="1:10" ht="38.25" x14ac:dyDescent="0.2">
      <c r="A252" s="93" t="s">
        <v>403</v>
      </c>
      <c r="B252" s="54" t="s">
        <v>158</v>
      </c>
      <c r="C252" s="54" t="s">
        <v>98</v>
      </c>
      <c r="D252" s="54" t="s">
        <v>110</v>
      </c>
      <c r="E252" s="54" t="s">
        <v>404</v>
      </c>
      <c r="F252" s="54"/>
      <c r="G252" s="55"/>
      <c r="H252" s="141">
        <f>SUM(H253:H260)</f>
        <v>8170.34</v>
      </c>
      <c r="I252" s="141">
        <f t="shared" ref="I252:J252" si="106">SUM(I253:I260)</f>
        <v>777.54499999999996</v>
      </c>
      <c r="J252" s="141">
        <f t="shared" si="106"/>
        <v>8947.8850000000002</v>
      </c>
    </row>
    <row r="253" spans="1:10" ht="25.5" x14ac:dyDescent="0.2">
      <c r="A253" s="41" t="s">
        <v>69</v>
      </c>
      <c r="B253" s="54" t="s">
        <v>158</v>
      </c>
      <c r="C253" s="54" t="s">
        <v>98</v>
      </c>
      <c r="D253" s="54" t="s">
        <v>110</v>
      </c>
      <c r="E253" s="54" t="s">
        <v>404</v>
      </c>
      <c r="F253" s="54" t="s">
        <v>70</v>
      </c>
      <c r="G253" s="55"/>
      <c r="H253" s="141">
        <v>1965.05</v>
      </c>
      <c r="I253" s="56"/>
      <c r="J253" s="56">
        <f t="shared" ref="J253:J259" si="107">H253+I253</f>
        <v>1965.05</v>
      </c>
    </row>
    <row r="254" spans="1:10" ht="25.5" x14ac:dyDescent="0.2">
      <c r="A254" s="40" t="s">
        <v>71</v>
      </c>
      <c r="B254" s="54" t="s">
        <v>158</v>
      </c>
      <c r="C254" s="54" t="s">
        <v>98</v>
      </c>
      <c r="D254" s="54" t="s">
        <v>110</v>
      </c>
      <c r="E254" s="54" t="s">
        <v>404</v>
      </c>
      <c r="F254" s="54" t="s">
        <v>72</v>
      </c>
      <c r="G254" s="55"/>
      <c r="H254" s="141">
        <v>91.4</v>
      </c>
      <c r="I254" s="56"/>
      <c r="J254" s="56">
        <f t="shared" si="107"/>
        <v>91.4</v>
      </c>
    </row>
    <row r="255" spans="1:10" ht="38.25" x14ac:dyDescent="0.2">
      <c r="A255" s="40" t="s">
        <v>171</v>
      </c>
      <c r="B255" s="54" t="s">
        <v>158</v>
      </c>
      <c r="C255" s="54" t="s">
        <v>98</v>
      </c>
      <c r="D255" s="54" t="s">
        <v>110</v>
      </c>
      <c r="E255" s="54" t="s">
        <v>404</v>
      </c>
      <c r="F255" s="54" t="s">
        <v>172</v>
      </c>
      <c r="G255" s="55"/>
      <c r="H255" s="141">
        <v>128.19</v>
      </c>
      <c r="I255" s="56"/>
      <c r="J255" s="56">
        <f t="shared" si="107"/>
        <v>128.19</v>
      </c>
    </row>
    <row r="256" spans="1:10" ht="25.5" x14ac:dyDescent="0.2">
      <c r="A256" s="42" t="s">
        <v>75</v>
      </c>
      <c r="B256" s="54" t="s">
        <v>158</v>
      </c>
      <c r="C256" s="54" t="s">
        <v>98</v>
      </c>
      <c r="D256" s="54" t="s">
        <v>110</v>
      </c>
      <c r="E256" s="54" t="s">
        <v>404</v>
      </c>
      <c r="F256" s="54" t="s">
        <v>76</v>
      </c>
      <c r="G256" s="55"/>
      <c r="H256" s="141">
        <v>619.6</v>
      </c>
      <c r="I256" s="56"/>
      <c r="J256" s="56">
        <f t="shared" si="107"/>
        <v>619.6</v>
      </c>
    </row>
    <row r="257" spans="1:10" ht="25.5" x14ac:dyDescent="0.2">
      <c r="A257" s="40" t="s">
        <v>497</v>
      </c>
      <c r="B257" s="54" t="s">
        <v>158</v>
      </c>
      <c r="C257" s="54" t="s">
        <v>98</v>
      </c>
      <c r="D257" s="54" t="s">
        <v>110</v>
      </c>
      <c r="E257" s="54" t="s">
        <v>404</v>
      </c>
      <c r="F257" s="54" t="s">
        <v>208</v>
      </c>
      <c r="G257" s="55"/>
      <c r="H257" s="141"/>
      <c r="I257" s="56"/>
      <c r="J257" s="56">
        <f t="shared" si="107"/>
        <v>0</v>
      </c>
    </row>
    <row r="258" spans="1:10" ht="25.5" x14ac:dyDescent="0.2">
      <c r="A258" s="40" t="s">
        <v>73</v>
      </c>
      <c r="B258" s="54" t="s">
        <v>158</v>
      </c>
      <c r="C258" s="54" t="s">
        <v>98</v>
      </c>
      <c r="D258" s="54" t="s">
        <v>110</v>
      </c>
      <c r="E258" s="54" t="s">
        <v>404</v>
      </c>
      <c r="F258" s="54" t="s">
        <v>74</v>
      </c>
      <c r="G258" s="55"/>
      <c r="H258" s="141">
        <v>4879.68</v>
      </c>
      <c r="I258" s="56">
        <f>324+50+355</f>
        <v>729</v>
      </c>
      <c r="J258" s="56">
        <f t="shared" si="107"/>
        <v>5608.68</v>
      </c>
    </row>
    <row r="259" spans="1:10" ht="25.5" x14ac:dyDescent="0.2">
      <c r="A259" s="123" t="s">
        <v>173</v>
      </c>
      <c r="B259" s="54" t="s">
        <v>158</v>
      </c>
      <c r="C259" s="54" t="s">
        <v>98</v>
      </c>
      <c r="D259" s="54" t="s">
        <v>110</v>
      </c>
      <c r="E259" s="54" t="s">
        <v>404</v>
      </c>
      <c r="F259" s="54" t="s">
        <v>78</v>
      </c>
      <c r="G259" s="55"/>
      <c r="H259" s="141">
        <v>405.85</v>
      </c>
      <c r="I259" s="56">
        <f>-15.4+14.5+48.545</f>
        <v>47.645000000000003</v>
      </c>
      <c r="J259" s="56">
        <f t="shared" si="107"/>
        <v>453.495</v>
      </c>
    </row>
    <row r="260" spans="1:10" x14ac:dyDescent="0.2">
      <c r="A260" s="47" t="s">
        <v>79</v>
      </c>
      <c r="B260" s="54" t="s">
        <v>158</v>
      </c>
      <c r="C260" s="54" t="s">
        <v>98</v>
      </c>
      <c r="D260" s="54" t="s">
        <v>110</v>
      </c>
      <c r="E260" s="54" t="s">
        <v>404</v>
      </c>
      <c r="F260" s="54" t="s">
        <v>80</v>
      </c>
      <c r="G260" s="55"/>
      <c r="H260" s="141">
        <v>80.569999999999993</v>
      </c>
      <c r="I260" s="56">
        <f>15.4-14.5</f>
        <v>0.90000000000000036</v>
      </c>
      <c r="J260" s="56">
        <f>H260+I260</f>
        <v>81.47</v>
      </c>
    </row>
    <row r="261" spans="1:10" x14ac:dyDescent="0.2">
      <c r="A261" s="32" t="s">
        <v>187</v>
      </c>
      <c r="B261" s="54" t="s">
        <v>158</v>
      </c>
      <c r="C261" s="54" t="s">
        <v>121</v>
      </c>
      <c r="D261" s="54"/>
      <c r="E261" s="54"/>
      <c r="F261" s="54"/>
      <c r="G261" s="55" t="e">
        <f>G262</f>
        <v>#REF!</v>
      </c>
      <c r="H261" s="141">
        <f>H262+H270</f>
        <v>1574.08</v>
      </c>
      <c r="I261" s="141">
        <f>I262+I270</f>
        <v>578.62200000000007</v>
      </c>
      <c r="J261" s="141">
        <f t="shared" ref="J261" si="108">J262+J270</f>
        <v>2152.7019999999998</v>
      </c>
    </row>
    <row r="262" spans="1:10" ht="38.25" x14ac:dyDescent="0.2">
      <c r="A262" s="32" t="s">
        <v>188</v>
      </c>
      <c r="B262" s="54" t="s">
        <v>158</v>
      </c>
      <c r="C262" s="54" t="s">
        <v>121</v>
      </c>
      <c r="D262" s="54" t="s">
        <v>14</v>
      </c>
      <c r="E262" s="54"/>
      <c r="F262" s="54"/>
      <c r="G262" s="55" t="e">
        <f>G263</f>
        <v>#REF!</v>
      </c>
      <c r="H262" s="141">
        <f>H263+H266+H268</f>
        <v>1489.08</v>
      </c>
      <c r="I262" s="141">
        <f t="shared" ref="I262:J262" si="109">I263+I266+I268</f>
        <v>578.62200000000007</v>
      </c>
      <c r="J262" s="141">
        <f t="shared" si="109"/>
        <v>2067.7019999999998</v>
      </c>
    </row>
    <row r="263" spans="1:10" ht="25.5" x14ac:dyDescent="0.2">
      <c r="A263" s="32" t="s">
        <v>189</v>
      </c>
      <c r="B263" s="54" t="s">
        <v>158</v>
      </c>
      <c r="C263" s="54" t="s">
        <v>121</v>
      </c>
      <c r="D263" s="54" t="s">
        <v>14</v>
      </c>
      <c r="E263" s="54" t="s">
        <v>190</v>
      </c>
      <c r="F263" s="54"/>
      <c r="G263" s="55" t="e">
        <f>#REF!</f>
        <v>#REF!</v>
      </c>
      <c r="H263" s="141">
        <f t="shared" ref="H263:J263" si="110">H264+H265</f>
        <v>1489.08</v>
      </c>
      <c r="I263" s="141">
        <f t="shared" si="110"/>
        <v>269.42200000000003</v>
      </c>
      <c r="J263" s="141">
        <f t="shared" si="110"/>
        <v>1758.502</v>
      </c>
    </row>
    <row r="264" spans="1:10" ht="25.5" x14ac:dyDescent="0.2">
      <c r="A264" s="41" t="s">
        <v>69</v>
      </c>
      <c r="B264" s="54" t="s">
        <v>158</v>
      </c>
      <c r="C264" s="54" t="s">
        <v>121</v>
      </c>
      <c r="D264" s="54" t="s">
        <v>14</v>
      </c>
      <c r="E264" s="54" t="s">
        <v>191</v>
      </c>
      <c r="F264" s="54" t="s">
        <v>70</v>
      </c>
      <c r="G264" s="55"/>
      <c r="H264" s="141">
        <v>584.08000000000004</v>
      </c>
      <c r="I264" s="56"/>
      <c r="J264" s="56">
        <f>H264+I264</f>
        <v>584.08000000000004</v>
      </c>
    </row>
    <row r="265" spans="1:10" ht="25.5" x14ac:dyDescent="0.2">
      <c r="A265" s="40" t="s">
        <v>73</v>
      </c>
      <c r="B265" s="54" t="s">
        <v>158</v>
      </c>
      <c r="C265" s="54" t="s">
        <v>121</v>
      </c>
      <c r="D265" s="54" t="s">
        <v>14</v>
      </c>
      <c r="E265" s="54" t="s">
        <v>191</v>
      </c>
      <c r="F265" s="54" t="s">
        <v>74</v>
      </c>
      <c r="G265" s="55"/>
      <c r="H265" s="141">
        <v>905</v>
      </c>
      <c r="I265" s="56">
        <f>-250+190.032+80+14.285+235.105</f>
        <v>269.42200000000003</v>
      </c>
      <c r="J265" s="56">
        <f>H265+I265</f>
        <v>1174.422</v>
      </c>
    </row>
    <row r="266" spans="1:10" x14ac:dyDescent="0.2">
      <c r="A266" s="40" t="s">
        <v>499</v>
      </c>
      <c r="B266" s="54" t="s">
        <v>158</v>
      </c>
      <c r="C266" s="54" t="s">
        <v>121</v>
      </c>
      <c r="D266" s="54" t="s">
        <v>14</v>
      </c>
      <c r="E266" s="54" t="s">
        <v>498</v>
      </c>
      <c r="F266" s="54"/>
      <c r="G266" s="55"/>
      <c r="H266" s="141">
        <f>H267</f>
        <v>0</v>
      </c>
      <c r="I266" s="141">
        <f t="shared" ref="I266:J266" si="111">I267</f>
        <v>250</v>
      </c>
      <c r="J266" s="141">
        <f t="shared" si="111"/>
        <v>250</v>
      </c>
    </row>
    <row r="267" spans="1:10" ht="25.5" x14ac:dyDescent="0.2">
      <c r="A267" s="40" t="s">
        <v>73</v>
      </c>
      <c r="B267" s="54" t="s">
        <v>158</v>
      </c>
      <c r="C267" s="54" t="s">
        <v>121</v>
      </c>
      <c r="D267" s="54" t="s">
        <v>14</v>
      </c>
      <c r="E267" s="54" t="s">
        <v>498</v>
      </c>
      <c r="F267" s="54" t="s">
        <v>74</v>
      </c>
      <c r="G267" s="55"/>
      <c r="H267" s="141"/>
      <c r="I267" s="56">
        <v>250</v>
      </c>
      <c r="J267" s="56">
        <f>H267+I267</f>
        <v>250</v>
      </c>
    </row>
    <row r="268" spans="1:10" ht="38.25" x14ac:dyDescent="0.2">
      <c r="A268" s="40" t="s">
        <v>500</v>
      </c>
      <c r="B268" s="54" t="s">
        <v>158</v>
      </c>
      <c r="C268" s="54" t="s">
        <v>121</v>
      </c>
      <c r="D268" s="54" t="s">
        <v>14</v>
      </c>
      <c r="E268" s="54" t="s">
        <v>482</v>
      </c>
      <c r="F268" s="54"/>
      <c r="G268" s="55"/>
      <c r="H268" s="141">
        <f>H269</f>
        <v>0</v>
      </c>
      <c r="I268" s="141">
        <f t="shared" ref="I268:J268" si="112">I269</f>
        <v>59.2</v>
      </c>
      <c r="J268" s="141">
        <f t="shared" si="112"/>
        <v>59.2</v>
      </c>
    </row>
    <row r="269" spans="1:10" ht="25.5" x14ac:dyDescent="0.2">
      <c r="A269" s="40" t="s">
        <v>73</v>
      </c>
      <c r="B269" s="54" t="s">
        <v>158</v>
      </c>
      <c r="C269" s="54" t="s">
        <v>121</v>
      </c>
      <c r="D269" s="54" t="s">
        <v>14</v>
      </c>
      <c r="E269" s="54" t="s">
        <v>482</v>
      </c>
      <c r="F269" s="54" t="s">
        <v>74</v>
      </c>
      <c r="G269" s="55"/>
      <c r="H269" s="141"/>
      <c r="I269" s="56">
        <v>59.2</v>
      </c>
      <c r="J269" s="56">
        <f>H269+I269</f>
        <v>59.2</v>
      </c>
    </row>
    <row r="270" spans="1:10" ht="25.5" x14ac:dyDescent="0.2">
      <c r="A270" s="48" t="s">
        <v>192</v>
      </c>
      <c r="B270" s="54" t="s">
        <v>158</v>
      </c>
      <c r="C270" s="54" t="s">
        <v>121</v>
      </c>
      <c r="D270" s="54" t="s">
        <v>144</v>
      </c>
      <c r="E270" s="54"/>
      <c r="F270" s="54"/>
      <c r="G270" s="55"/>
      <c r="H270" s="141">
        <f>H271</f>
        <v>85</v>
      </c>
      <c r="I270" s="141">
        <f t="shared" ref="I270:J270" si="113">I271</f>
        <v>0</v>
      </c>
      <c r="J270" s="141">
        <f t="shared" si="113"/>
        <v>85</v>
      </c>
    </row>
    <row r="271" spans="1:10" x14ac:dyDescent="0.2">
      <c r="A271" s="40" t="s">
        <v>345</v>
      </c>
      <c r="B271" s="54" t="s">
        <v>158</v>
      </c>
      <c r="C271" s="54" t="s">
        <v>121</v>
      </c>
      <c r="D271" s="54" t="s">
        <v>144</v>
      </c>
      <c r="E271" s="54" t="s">
        <v>54</v>
      </c>
      <c r="F271" s="54"/>
      <c r="G271" s="55"/>
      <c r="H271" s="141">
        <f>H272+H274+H276</f>
        <v>85</v>
      </c>
      <c r="I271" s="141">
        <f t="shared" ref="I271:J271" si="114">I272+I274+I276</f>
        <v>0</v>
      </c>
      <c r="J271" s="141">
        <f t="shared" si="114"/>
        <v>85</v>
      </c>
    </row>
    <row r="272" spans="1:10" ht="51" x14ac:dyDescent="0.2">
      <c r="A272" s="89" t="s">
        <v>392</v>
      </c>
      <c r="B272" s="54" t="s">
        <v>158</v>
      </c>
      <c r="C272" s="54" t="s">
        <v>121</v>
      </c>
      <c r="D272" s="54" t="s">
        <v>144</v>
      </c>
      <c r="E272" s="54" t="s">
        <v>442</v>
      </c>
      <c r="F272" s="54"/>
      <c r="G272" s="55"/>
      <c r="H272" s="141">
        <f>H273</f>
        <v>20</v>
      </c>
      <c r="I272" s="141">
        <f>I273</f>
        <v>0</v>
      </c>
      <c r="J272" s="56">
        <f t="shared" ref="J272:J277" si="115">H272+I272</f>
        <v>20</v>
      </c>
    </row>
    <row r="273" spans="1:10" ht="25.5" x14ac:dyDescent="0.2">
      <c r="A273" s="40" t="s">
        <v>73</v>
      </c>
      <c r="B273" s="54" t="s">
        <v>158</v>
      </c>
      <c r="C273" s="54" t="s">
        <v>121</v>
      </c>
      <c r="D273" s="54" t="s">
        <v>144</v>
      </c>
      <c r="E273" s="54" t="s">
        <v>442</v>
      </c>
      <c r="F273" s="54" t="s">
        <v>74</v>
      </c>
      <c r="G273" s="55"/>
      <c r="H273" s="141">
        <v>20</v>
      </c>
      <c r="I273" s="141"/>
      <c r="J273" s="56">
        <f t="shared" si="115"/>
        <v>20</v>
      </c>
    </row>
    <row r="274" spans="1:10" ht="38.25" x14ac:dyDescent="0.2">
      <c r="A274" s="89" t="s">
        <v>393</v>
      </c>
      <c r="B274" s="54" t="s">
        <v>158</v>
      </c>
      <c r="C274" s="54" t="s">
        <v>121</v>
      </c>
      <c r="D274" s="54" t="s">
        <v>144</v>
      </c>
      <c r="E274" s="54" t="s">
        <v>396</v>
      </c>
      <c r="F274" s="54"/>
      <c r="G274" s="55"/>
      <c r="H274" s="141">
        <f>H275</f>
        <v>15</v>
      </c>
      <c r="I274" s="141">
        <f>I275</f>
        <v>0</v>
      </c>
      <c r="J274" s="56">
        <f t="shared" si="115"/>
        <v>15</v>
      </c>
    </row>
    <row r="275" spans="1:10" ht="25.5" x14ac:dyDescent="0.2">
      <c r="A275" s="40" t="s">
        <v>73</v>
      </c>
      <c r="B275" s="54" t="s">
        <v>158</v>
      </c>
      <c r="C275" s="54" t="s">
        <v>121</v>
      </c>
      <c r="D275" s="54" t="s">
        <v>144</v>
      </c>
      <c r="E275" s="54" t="s">
        <v>396</v>
      </c>
      <c r="F275" s="54" t="s">
        <v>74</v>
      </c>
      <c r="G275" s="55"/>
      <c r="H275" s="141">
        <v>15</v>
      </c>
      <c r="I275" s="141"/>
      <c r="J275" s="56">
        <f t="shared" si="115"/>
        <v>15</v>
      </c>
    </row>
    <row r="276" spans="1:10" s="10" customFormat="1" ht="25.5" x14ac:dyDescent="0.2">
      <c r="A276" s="89" t="s">
        <v>394</v>
      </c>
      <c r="B276" s="54" t="s">
        <v>158</v>
      </c>
      <c r="C276" s="54" t="s">
        <v>121</v>
      </c>
      <c r="D276" s="54" t="s">
        <v>144</v>
      </c>
      <c r="E276" s="54" t="s">
        <v>395</v>
      </c>
      <c r="F276" s="54"/>
      <c r="G276" s="55"/>
      <c r="H276" s="141">
        <f>H277</f>
        <v>50</v>
      </c>
      <c r="I276" s="141">
        <f>I277</f>
        <v>0</v>
      </c>
      <c r="J276" s="56">
        <f t="shared" si="115"/>
        <v>50</v>
      </c>
    </row>
    <row r="277" spans="1:10" s="10" customFormat="1" ht="25.5" x14ac:dyDescent="0.2">
      <c r="A277" s="40" t="s">
        <v>73</v>
      </c>
      <c r="B277" s="54" t="s">
        <v>158</v>
      </c>
      <c r="C277" s="54" t="s">
        <v>121</v>
      </c>
      <c r="D277" s="54" t="s">
        <v>144</v>
      </c>
      <c r="E277" s="54" t="s">
        <v>395</v>
      </c>
      <c r="F277" s="54" t="s">
        <v>74</v>
      </c>
      <c r="G277" s="55"/>
      <c r="H277" s="141">
        <v>50</v>
      </c>
      <c r="I277" s="141"/>
      <c r="J277" s="56">
        <f t="shared" si="115"/>
        <v>50</v>
      </c>
    </row>
    <row r="278" spans="1:10" x14ac:dyDescent="0.2">
      <c r="A278" s="32" t="s">
        <v>130</v>
      </c>
      <c r="B278" s="54" t="s">
        <v>158</v>
      </c>
      <c r="C278" s="54" t="s">
        <v>83</v>
      </c>
      <c r="D278" s="54"/>
      <c r="E278" s="54"/>
      <c r="F278" s="54"/>
      <c r="G278" s="55" t="e">
        <f>G279+G290+#REF!</f>
        <v>#REF!</v>
      </c>
      <c r="H278" s="141">
        <f>H279+H290+H287</f>
        <v>3506.27</v>
      </c>
      <c r="I278" s="141">
        <f>I279+I290+I287</f>
        <v>-450.56</v>
      </c>
      <c r="J278" s="141">
        <f t="shared" ref="J278" si="116">J279+J290+J287</f>
        <v>3055.71</v>
      </c>
    </row>
    <row r="279" spans="1:10" x14ac:dyDescent="0.2">
      <c r="A279" s="32" t="s">
        <v>193</v>
      </c>
      <c r="B279" s="54" t="s">
        <v>158</v>
      </c>
      <c r="C279" s="54" t="s">
        <v>83</v>
      </c>
      <c r="D279" s="54" t="s">
        <v>56</v>
      </c>
      <c r="E279" s="54"/>
      <c r="F279" s="54"/>
      <c r="G279" s="55" t="e">
        <f>G285</f>
        <v>#REF!</v>
      </c>
      <c r="H279" s="141">
        <f>H284+H280</f>
        <v>650</v>
      </c>
      <c r="I279" s="141">
        <f t="shared" ref="I279:J279" si="117">I284+I280</f>
        <v>-320.56</v>
      </c>
      <c r="J279" s="141">
        <f t="shared" si="117"/>
        <v>329.44</v>
      </c>
    </row>
    <row r="280" spans="1:10" x14ac:dyDescent="0.2">
      <c r="A280" s="40" t="s">
        <v>345</v>
      </c>
      <c r="B280" s="54" t="s">
        <v>158</v>
      </c>
      <c r="C280" s="54" t="s">
        <v>83</v>
      </c>
      <c r="D280" s="54" t="s">
        <v>56</v>
      </c>
      <c r="E280" s="54" t="s">
        <v>54</v>
      </c>
      <c r="F280" s="54"/>
      <c r="G280" s="55"/>
      <c r="H280" s="141">
        <f>H281</f>
        <v>650</v>
      </c>
      <c r="I280" s="141">
        <f t="shared" ref="I280:J280" si="118">I281</f>
        <v>-320.56</v>
      </c>
      <c r="J280" s="141">
        <f t="shared" si="118"/>
        <v>329.44</v>
      </c>
    </row>
    <row r="281" spans="1:10" ht="25.5" x14ac:dyDescent="0.2">
      <c r="A281" s="89" t="s">
        <v>380</v>
      </c>
      <c r="B281" s="54" t="s">
        <v>158</v>
      </c>
      <c r="C281" s="54" t="s">
        <v>83</v>
      </c>
      <c r="D281" s="54" t="s">
        <v>56</v>
      </c>
      <c r="E281" s="54" t="s">
        <v>381</v>
      </c>
      <c r="F281" s="54"/>
      <c r="G281" s="55"/>
      <c r="H281" s="141">
        <f>H282+H283</f>
        <v>650</v>
      </c>
      <c r="I281" s="141">
        <f t="shared" ref="I281:J281" si="119">I282+I283</f>
        <v>-320.56</v>
      </c>
      <c r="J281" s="141">
        <f t="shared" si="119"/>
        <v>329.44</v>
      </c>
    </row>
    <row r="282" spans="1:10" ht="25.5" x14ac:dyDescent="0.2">
      <c r="A282" s="40" t="s">
        <v>73</v>
      </c>
      <c r="B282" s="54" t="s">
        <v>158</v>
      </c>
      <c r="C282" s="54" t="s">
        <v>83</v>
      </c>
      <c r="D282" s="54" t="s">
        <v>56</v>
      </c>
      <c r="E282" s="54" t="s">
        <v>381</v>
      </c>
      <c r="F282" s="54" t="s">
        <v>74</v>
      </c>
      <c r="G282" s="55"/>
      <c r="H282" s="141">
        <v>626.4</v>
      </c>
      <c r="I282" s="141">
        <v>-320.56</v>
      </c>
      <c r="J282" s="56">
        <f>H282+I282</f>
        <v>305.83999999999997</v>
      </c>
    </row>
    <row r="283" spans="1:10" ht="25.5" x14ac:dyDescent="0.2">
      <c r="A283" s="42" t="s">
        <v>75</v>
      </c>
      <c r="B283" s="54" t="s">
        <v>158</v>
      </c>
      <c r="C283" s="54" t="s">
        <v>83</v>
      </c>
      <c r="D283" s="54" t="s">
        <v>56</v>
      </c>
      <c r="E283" s="54" t="s">
        <v>381</v>
      </c>
      <c r="F283" s="54" t="s">
        <v>76</v>
      </c>
      <c r="G283" s="55"/>
      <c r="H283" s="141">
        <v>23.6</v>
      </c>
      <c r="I283" s="141"/>
      <c r="J283" s="56">
        <f>H283+I283</f>
        <v>23.6</v>
      </c>
    </row>
    <row r="284" spans="1:10" x14ac:dyDescent="0.2">
      <c r="A284" s="32" t="s">
        <v>53</v>
      </c>
      <c r="B284" s="54" t="s">
        <v>158</v>
      </c>
      <c r="C284" s="54" t="s">
        <v>83</v>
      </c>
      <c r="D284" s="54" t="s">
        <v>56</v>
      </c>
      <c r="E284" s="54" t="s">
        <v>54</v>
      </c>
      <c r="F284" s="54"/>
      <c r="G284" s="55"/>
      <c r="H284" s="141">
        <f>H285</f>
        <v>0</v>
      </c>
      <c r="I284" s="141">
        <f>I285</f>
        <v>0</v>
      </c>
      <c r="J284" s="56">
        <f>H284+I284</f>
        <v>0</v>
      </c>
    </row>
    <row r="285" spans="1:10" s="11" customFormat="1" ht="25.5" x14ac:dyDescent="0.2">
      <c r="A285" s="32" t="s">
        <v>194</v>
      </c>
      <c r="B285" s="54" t="s">
        <v>158</v>
      </c>
      <c r="C285" s="54" t="s">
        <v>83</v>
      </c>
      <c r="D285" s="54" t="s">
        <v>56</v>
      </c>
      <c r="E285" s="54" t="s">
        <v>195</v>
      </c>
      <c r="F285" s="54"/>
      <c r="G285" s="55" t="e">
        <f>#REF!</f>
        <v>#REF!</v>
      </c>
      <c r="H285" s="56">
        <f>H286</f>
        <v>0</v>
      </c>
      <c r="I285" s="56">
        <f t="shared" ref="I285:J285" si="120">I286</f>
        <v>0</v>
      </c>
      <c r="J285" s="56">
        <f t="shared" si="120"/>
        <v>0</v>
      </c>
    </row>
    <row r="286" spans="1:10" s="11" customFormat="1" ht="25.5" x14ac:dyDescent="0.2">
      <c r="A286" s="40" t="s">
        <v>73</v>
      </c>
      <c r="B286" s="54" t="s">
        <v>158</v>
      </c>
      <c r="C286" s="54" t="s">
        <v>83</v>
      </c>
      <c r="D286" s="54" t="s">
        <v>56</v>
      </c>
      <c r="E286" s="54" t="s">
        <v>195</v>
      </c>
      <c r="F286" s="54" t="s">
        <v>74</v>
      </c>
      <c r="G286" s="55"/>
      <c r="H286" s="141">
        <v>0</v>
      </c>
      <c r="I286" s="56"/>
      <c r="J286" s="56">
        <f>H286+I286</f>
        <v>0</v>
      </c>
    </row>
    <row r="287" spans="1:10" s="11" customFormat="1" hidden="1" x14ac:dyDescent="0.2">
      <c r="A287" s="40"/>
      <c r="B287" s="54" t="s">
        <v>158</v>
      </c>
      <c r="C287" s="54" t="s">
        <v>83</v>
      </c>
      <c r="D287" s="54" t="s">
        <v>14</v>
      </c>
      <c r="E287" s="54"/>
      <c r="F287" s="54"/>
      <c r="G287" s="55"/>
      <c r="H287" s="141">
        <f>H288</f>
        <v>0</v>
      </c>
      <c r="I287" s="141">
        <f t="shared" ref="I287:J288" si="121">I288</f>
        <v>0</v>
      </c>
      <c r="J287" s="141">
        <f t="shared" si="121"/>
        <v>0</v>
      </c>
    </row>
    <row r="288" spans="1:10" s="11" customFormat="1" hidden="1" x14ac:dyDescent="0.2">
      <c r="A288" s="40"/>
      <c r="B288" s="54" t="s">
        <v>158</v>
      </c>
      <c r="C288" s="54" t="s">
        <v>83</v>
      </c>
      <c r="D288" s="54" t="s">
        <v>14</v>
      </c>
      <c r="E288" s="54" t="s">
        <v>390</v>
      </c>
      <c r="F288" s="54"/>
      <c r="G288" s="55"/>
      <c r="H288" s="141">
        <f>H289</f>
        <v>0</v>
      </c>
      <c r="I288" s="141">
        <f t="shared" si="121"/>
        <v>0</v>
      </c>
      <c r="J288" s="141">
        <f t="shared" si="121"/>
        <v>0</v>
      </c>
    </row>
    <row r="289" spans="1:10" s="11" customFormat="1" hidden="1" x14ac:dyDescent="0.2">
      <c r="A289" s="40"/>
      <c r="B289" s="54" t="s">
        <v>158</v>
      </c>
      <c r="C289" s="54" t="s">
        <v>83</v>
      </c>
      <c r="D289" s="54" t="s">
        <v>14</v>
      </c>
      <c r="E289" s="54" t="s">
        <v>390</v>
      </c>
      <c r="F289" s="54" t="s">
        <v>208</v>
      </c>
      <c r="G289" s="55"/>
      <c r="H289" s="141"/>
      <c r="I289" s="56">
        <f>1350-1350</f>
        <v>0</v>
      </c>
      <c r="J289" s="56">
        <f>H289+I289</f>
        <v>0</v>
      </c>
    </row>
    <row r="290" spans="1:10" s="11" customFormat="1" x14ac:dyDescent="0.2">
      <c r="A290" s="32" t="s">
        <v>196</v>
      </c>
      <c r="B290" s="54" t="s">
        <v>158</v>
      </c>
      <c r="C290" s="54" t="s">
        <v>83</v>
      </c>
      <c r="D290" s="54" t="s">
        <v>132</v>
      </c>
      <c r="E290" s="54"/>
      <c r="F290" s="54"/>
      <c r="G290" s="55" t="e">
        <f>#REF!+#REF!+#REF!</f>
        <v>#REF!</v>
      </c>
      <c r="H290" s="141">
        <f>H291</f>
        <v>2856.27</v>
      </c>
      <c r="I290" s="141">
        <f>I291</f>
        <v>-130</v>
      </c>
      <c r="J290" s="141">
        <f t="shared" ref="J290" si="122">J291</f>
        <v>2726.27</v>
      </c>
    </row>
    <row r="291" spans="1:10" s="11" customFormat="1" x14ac:dyDescent="0.2">
      <c r="A291" s="40" t="s">
        <v>345</v>
      </c>
      <c r="B291" s="54" t="s">
        <v>158</v>
      </c>
      <c r="C291" s="54" t="s">
        <v>83</v>
      </c>
      <c r="D291" s="54" t="s">
        <v>132</v>
      </c>
      <c r="E291" s="54" t="s">
        <v>54</v>
      </c>
      <c r="F291" s="54"/>
      <c r="G291" s="55"/>
      <c r="H291" s="141">
        <f>H292+H294+H300+H296</f>
        <v>2856.27</v>
      </c>
      <c r="I291" s="141">
        <f>I292+I294+I300+I296</f>
        <v>-130</v>
      </c>
      <c r="J291" s="141">
        <f>J292+J294+J300+J296</f>
        <v>2726.27</v>
      </c>
    </row>
    <row r="292" spans="1:10" ht="25.5" x14ac:dyDescent="0.2">
      <c r="A292" s="89" t="s">
        <v>397</v>
      </c>
      <c r="B292" s="54" t="s">
        <v>158</v>
      </c>
      <c r="C292" s="54" t="s">
        <v>83</v>
      </c>
      <c r="D292" s="54" t="s">
        <v>132</v>
      </c>
      <c r="E292" s="54" t="s">
        <v>399</v>
      </c>
      <c r="F292" s="54"/>
      <c r="G292" s="55"/>
      <c r="H292" s="141">
        <f>H293</f>
        <v>100</v>
      </c>
      <c r="I292" s="141">
        <f t="shared" ref="I292:J292" si="123">I293</f>
        <v>0</v>
      </c>
      <c r="J292" s="141">
        <f t="shared" si="123"/>
        <v>100</v>
      </c>
    </row>
    <row r="293" spans="1:10" ht="25.5" x14ac:dyDescent="0.2">
      <c r="A293" s="40" t="s">
        <v>73</v>
      </c>
      <c r="B293" s="54" t="s">
        <v>158</v>
      </c>
      <c r="C293" s="54" t="s">
        <v>83</v>
      </c>
      <c r="D293" s="54" t="s">
        <v>132</v>
      </c>
      <c r="E293" s="54" t="s">
        <v>399</v>
      </c>
      <c r="F293" s="54" t="s">
        <v>74</v>
      </c>
      <c r="G293" s="55"/>
      <c r="H293" s="141">
        <v>100</v>
      </c>
      <c r="I293" s="141"/>
      <c r="J293" s="141">
        <f>H293+I293</f>
        <v>100</v>
      </c>
    </row>
    <row r="294" spans="1:10" ht="38.25" x14ac:dyDescent="0.2">
      <c r="A294" s="89" t="s">
        <v>398</v>
      </c>
      <c r="B294" s="54" t="s">
        <v>158</v>
      </c>
      <c r="C294" s="54" t="s">
        <v>83</v>
      </c>
      <c r="D294" s="54" t="s">
        <v>132</v>
      </c>
      <c r="E294" s="54" t="s">
        <v>400</v>
      </c>
      <c r="F294" s="54"/>
      <c r="G294" s="55"/>
      <c r="H294" s="141">
        <f>H295</f>
        <v>200</v>
      </c>
      <c r="I294" s="141">
        <f t="shared" ref="I294:J294" si="124">I295</f>
        <v>0</v>
      </c>
      <c r="J294" s="141">
        <f t="shared" si="124"/>
        <v>200</v>
      </c>
    </row>
    <row r="295" spans="1:10" ht="25.5" x14ac:dyDescent="0.2">
      <c r="A295" s="40" t="s">
        <v>73</v>
      </c>
      <c r="B295" s="54" t="s">
        <v>158</v>
      </c>
      <c r="C295" s="54" t="s">
        <v>83</v>
      </c>
      <c r="D295" s="54" t="s">
        <v>132</v>
      </c>
      <c r="E295" s="54" t="s">
        <v>400</v>
      </c>
      <c r="F295" s="54" t="s">
        <v>74</v>
      </c>
      <c r="G295" s="55"/>
      <c r="H295" s="141">
        <v>200</v>
      </c>
      <c r="I295" s="141"/>
      <c r="J295" s="141">
        <f>H295+I295</f>
        <v>200</v>
      </c>
    </row>
    <row r="296" spans="1:10" ht="25.5" x14ac:dyDescent="0.2">
      <c r="A296" s="93" t="s">
        <v>405</v>
      </c>
      <c r="B296" s="54" t="s">
        <v>158</v>
      </c>
      <c r="C296" s="54" t="s">
        <v>83</v>
      </c>
      <c r="D296" s="54" t="s">
        <v>132</v>
      </c>
      <c r="E296" s="54" t="s">
        <v>406</v>
      </c>
      <c r="F296" s="54"/>
      <c r="G296" s="55"/>
      <c r="H296" s="56">
        <f>H297+H299+H298</f>
        <v>1152.51</v>
      </c>
      <c r="I296" s="56">
        <f t="shared" ref="I296:J296" si="125">I297+I299+I298</f>
        <v>-50</v>
      </c>
      <c r="J296" s="56">
        <f t="shared" si="125"/>
        <v>1102.51</v>
      </c>
    </row>
    <row r="297" spans="1:10" ht="25.5" x14ac:dyDescent="0.2">
      <c r="A297" s="40" t="s">
        <v>73</v>
      </c>
      <c r="B297" s="54" t="s">
        <v>158</v>
      </c>
      <c r="C297" s="54" t="s">
        <v>83</v>
      </c>
      <c r="D297" s="54" t="s">
        <v>132</v>
      </c>
      <c r="E297" s="54" t="s">
        <v>406</v>
      </c>
      <c r="F297" s="54" t="s">
        <v>74</v>
      </c>
      <c r="G297" s="55"/>
      <c r="H297" s="56">
        <v>105</v>
      </c>
      <c r="I297" s="56">
        <v>5.4</v>
      </c>
      <c r="J297" s="56">
        <f>H297+I297</f>
        <v>110.4</v>
      </c>
    </row>
    <row r="298" spans="1:10" ht="25.5" x14ac:dyDescent="0.2">
      <c r="A298" s="50" t="s">
        <v>504</v>
      </c>
      <c r="B298" s="54" t="s">
        <v>158</v>
      </c>
      <c r="C298" s="54" t="s">
        <v>83</v>
      </c>
      <c r="D298" s="54" t="s">
        <v>132</v>
      </c>
      <c r="E298" s="54" t="s">
        <v>406</v>
      </c>
      <c r="F298" s="54" t="s">
        <v>206</v>
      </c>
      <c r="G298" s="55"/>
      <c r="H298" s="56">
        <v>1035.71</v>
      </c>
      <c r="I298" s="56">
        <v>-55.4</v>
      </c>
      <c r="J298" s="56">
        <f>H298+I298</f>
        <v>980.31000000000006</v>
      </c>
    </row>
    <row r="299" spans="1:10" ht="38.25" x14ac:dyDescent="0.2">
      <c r="A299" s="35" t="s">
        <v>133</v>
      </c>
      <c r="B299" s="54" t="s">
        <v>158</v>
      </c>
      <c r="C299" s="54" t="s">
        <v>83</v>
      </c>
      <c r="D299" s="54" t="s">
        <v>132</v>
      </c>
      <c r="E299" s="54" t="s">
        <v>406</v>
      </c>
      <c r="F299" s="54" t="s">
        <v>134</v>
      </c>
      <c r="G299" s="55"/>
      <c r="H299" s="56">
        <v>11.8</v>
      </c>
      <c r="I299" s="56"/>
      <c r="J299" s="56">
        <f>H299+I299</f>
        <v>11.8</v>
      </c>
    </row>
    <row r="300" spans="1:10" ht="25.5" x14ac:dyDescent="0.2">
      <c r="A300" s="89" t="s">
        <v>383</v>
      </c>
      <c r="B300" s="54" t="s">
        <v>158</v>
      </c>
      <c r="C300" s="54" t="s">
        <v>83</v>
      </c>
      <c r="D300" s="54" t="s">
        <v>132</v>
      </c>
      <c r="E300" s="54" t="s">
        <v>382</v>
      </c>
      <c r="F300" s="54"/>
      <c r="G300" s="55"/>
      <c r="H300" s="141">
        <f>H301</f>
        <v>1403.76</v>
      </c>
      <c r="I300" s="141">
        <f t="shared" ref="I300:J301" si="126">I301</f>
        <v>-80</v>
      </c>
      <c r="J300" s="141">
        <f t="shared" si="126"/>
        <v>1323.76</v>
      </c>
    </row>
    <row r="301" spans="1:10" ht="25.5" x14ac:dyDescent="0.2">
      <c r="A301" s="89" t="s">
        <v>401</v>
      </c>
      <c r="B301" s="54" t="s">
        <v>158</v>
      </c>
      <c r="C301" s="54" t="s">
        <v>83</v>
      </c>
      <c r="D301" s="54" t="s">
        <v>132</v>
      </c>
      <c r="E301" s="54" t="s">
        <v>402</v>
      </c>
      <c r="F301" s="54"/>
      <c r="G301" s="55"/>
      <c r="H301" s="141">
        <f>H302</f>
        <v>1403.76</v>
      </c>
      <c r="I301" s="141">
        <f t="shared" si="126"/>
        <v>-80</v>
      </c>
      <c r="J301" s="141">
        <f t="shared" si="126"/>
        <v>1323.76</v>
      </c>
    </row>
    <row r="302" spans="1:10" ht="38.25" x14ac:dyDescent="0.2">
      <c r="A302" s="40" t="s">
        <v>43</v>
      </c>
      <c r="B302" s="54" t="s">
        <v>158</v>
      </c>
      <c r="C302" s="54" t="s">
        <v>83</v>
      </c>
      <c r="D302" s="54" t="s">
        <v>132</v>
      </c>
      <c r="E302" s="54" t="s">
        <v>402</v>
      </c>
      <c r="F302" s="54" t="s">
        <v>44</v>
      </c>
      <c r="G302" s="55"/>
      <c r="H302" s="141">
        <v>1403.76</v>
      </c>
      <c r="I302" s="141">
        <v>-80</v>
      </c>
      <c r="J302" s="141">
        <f>H302+I302</f>
        <v>1323.76</v>
      </c>
    </row>
    <row r="303" spans="1:10" x14ac:dyDescent="0.2">
      <c r="A303" s="32" t="s">
        <v>197</v>
      </c>
      <c r="B303" s="54" t="s">
        <v>158</v>
      </c>
      <c r="C303" s="54" t="s">
        <v>56</v>
      </c>
      <c r="D303" s="54"/>
      <c r="E303" s="54"/>
      <c r="F303" s="54"/>
      <c r="G303" s="55" t="e">
        <f>#REF!+G309+#REF!+#REF!</f>
        <v>#REF!</v>
      </c>
      <c r="H303" s="56">
        <f>H309+H340+H304</f>
        <v>5125.21</v>
      </c>
      <c r="I303" s="56">
        <f>I309+I340+I304</f>
        <v>2620.85</v>
      </c>
      <c r="J303" s="56">
        <f>J309+J340+J304</f>
        <v>7746.06</v>
      </c>
    </row>
    <row r="304" spans="1:10" x14ac:dyDescent="0.2">
      <c r="A304" s="32" t="s">
        <v>306</v>
      </c>
      <c r="B304" s="54" t="s">
        <v>158</v>
      </c>
      <c r="C304" s="54" t="s">
        <v>56</v>
      </c>
      <c r="D304" s="54" t="s">
        <v>98</v>
      </c>
      <c r="E304" s="54"/>
      <c r="F304" s="54"/>
      <c r="G304" s="55"/>
      <c r="H304" s="56">
        <f>H305</f>
        <v>1500</v>
      </c>
      <c r="I304" s="56">
        <f t="shared" ref="I304:J307" si="127">I305</f>
        <v>-500</v>
      </c>
      <c r="J304" s="56">
        <f t="shared" si="127"/>
        <v>1000</v>
      </c>
    </row>
    <row r="305" spans="1:10" x14ac:dyDescent="0.2">
      <c r="A305" s="40" t="s">
        <v>345</v>
      </c>
      <c r="B305" s="54" t="s">
        <v>158</v>
      </c>
      <c r="C305" s="54" t="s">
        <v>56</v>
      </c>
      <c r="D305" s="54" t="s">
        <v>98</v>
      </c>
      <c r="E305" s="54" t="s">
        <v>54</v>
      </c>
      <c r="F305" s="54"/>
      <c r="G305" s="55"/>
      <c r="H305" s="56">
        <f>H306</f>
        <v>1500</v>
      </c>
      <c r="I305" s="56">
        <f t="shared" si="127"/>
        <v>-500</v>
      </c>
      <c r="J305" s="56">
        <f t="shared" si="127"/>
        <v>1000</v>
      </c>
    </row>
    <row r="306" spans="1:10" ht="25.5" x14ac:dyDescent="0.2">
      <c r="A306" s="89" t="s">
        <v>362</v>
      </c>
      <c r="B306" s="54" t="s">
        <v>158</v>
      </c>
      <c r="C306" s="54" t="s">
        <v>56</v>
      </c>
      <c r="D306" s="54" t="s">
        <v>98</v>
      </c>
      <c r="E306" s="54" t="s">
        <v>364</v>
      </c>
      <c r="F306" s="54"/>
      <c r="G306" s="55"/>
      <c r="H306" s="56">
        <f>H307</f>
        <v>1500</v>
      </c>
      <c r="I306" s="56">
        <f t="shared" si="127"/>
        <v>-500</v>
      </c>
      <c r="J306" s="56">
        <f t="shared" si="127"/>
        <v>1000</v>
      </c>
    </row>
    <row r="307" spans="1:10" x14ac:dyDescent="0.2">
      <c r="A307" s="95" t="s">
        <v>363</v>
      </c>
      <c r="B307" s="54" t="s">
        <v>158</v>
      </c>
      <c r="C307" s="54" t="s">
        <v>56</v>
      </c>
      <c r="D307" s="54" t="s">
        <v>98</v>
      </c>
      <c r="E307" s="54" t="s">
        <v>365</v>
      </c>
      <c r="F307" s="54"/>
      <c r="G307" s="55"/>
      <c r="H307" s="56">
        <f>H308</f>
        <v>1500</v>
      </c>
      <c r="I307" s="56">
        <f t="shared" si="127"/>
        <v>-500</v>
      </c>
      <c r="J307" s="56">
        <f t="shared" si="127"/>
        <v>1000</v>
      </c>
    </row>
    <row r="308" spans="1:10" ht="25.5" x14ac:dyDescent="0.2">
      <c r="A308" s="96" t="s">
        <v>221</v>
      </c>
      <c r="B308" s="54" t="s">
        <v>158</v>
      </c>
      <c r="C308" s="54" t="s">
        <v>56</v>
      </c>
      <c r="D308" s="54" t="s">
        <v>98</v>
      </c>
      <c r="E308" s="54" t="s">
        <v>365</v>
      </c>
      <c r="F308" s="54" t="s">
        <v>222</v>
      </c>
      <c r="G308" s="55"/>
      <c r="H308" s="56">
        <v>1500</v>
      </c>
      <c r="I308" s="56">
        <v>-500</v>
      </c>
      <c r="J308" s="56">
        <f>H308+I308</f>
        <v>1000</v>
      </c>
    </row>
    <row r="309" spans="1:10" x14ac:dyDescent="0.2">
      <c r="A309" s="32" t="s">
        <v>198</v>
      </c>
      <c r="B309" s="54" t="s">
        <v>158</v>
      </c>
      <c r="C309" s="54" t="s">
        <v>56</v>
      </c>
      <c r="D309" s="54" t="s">
        <v>34</v>
      </c>
      <c r="E309" s="54"/>
      <c r="F309" s="54"/>
      <c r="G309" s="55" t="e">
        <f>#REF!+#REF!+#REF!+#REF!</f>
        <v>#REF!</v>
      </c>
      <c r="H309" s="141">
        <f>H337+H316+H324+H310</f>
        <v>2929.41</v>
      </c>
      <c r="I309" s="141">
        <f>I337+I316+I324+I310</f>
        <v>3120.85</v>
      </c>
      <c r="J309" s="141">
        <f>J337+J316+J324+J310</f>
        <v>6050.26</v>
      </c>
    </row>
    <row r="310" spans="1:10" ht="38.25" x14ac:dyDescent="0.2">
      <c r="A310" s="137" t="s">
        <v>501</v>
      </c>
      <c r="B310" s="54" t="s">
        <v>158</v>
      </c>
      <c r="C310" s="54" t="s">
        <v>56</v>
      </c>
      <c r="D310" s="54" t="s">
        <v>34</v>
      </c>
      <c r="E310" s="54" t="s">
        <v>483</v>
      </c>
      <c r="F310" s="54"/>
      <c r="G310" s="55"/>
      <c r="H310" s="141">
        <f>H311</f>
        <v>0</v>
      </c>
      <c r="I310" s="141">
        <f t="shared" ref="I310:J310" si="128">I311</f>
        <v>2234.5</v>
      </c>
      <c r="J310" s="141">
        <f t="shared" si="128"/>
        <v>2234.5</v>
      </c>
    </row>
    <row r="311" spans="1:10" ht="51" x14ac:dyDescent="0.2">
      <c r="A311" s="49" t="s">
        <v>503</v>
      </c>
      <c r="B311" s="54" t="s">
        <v>158</v>
      </c>
      <c r="C311" s="54" t="s">
        <v>56</v>
      </c>
      <c r="D311" s="54" t="s">
        <v>34</v>
      </c>
      <c r="E311" s="54" t="s">
        <v>502</v>
      </c>
      <c r="F311" s="54"/>
      <c r="G311" s="55"/>
      <c r="H311" s="141">
        <f>H312+H314</f>
        <v>0</v>
      </c>
      <c r="I311" s="141">
        <f t="shared" ref="I311:J311" si="129">I312+I314</f>
        <v>2234.5</v>
      </c>
      <c r="J311" s="141">
        <f t="shared" si="129"/>
        <v>2234.5</v>
      </c>
    </row>
    <row r="312" spans="1:10" ht="38.25" x14ac:dyDescent="0.2">
      <c r="A312" s="32" t="s">
        <v>505</v>
      </c>
      <c r="B312" s="54" t="s">
        <v>158</v>
      </c>
      <c r="C312" s="54" t="s">
        <v>56</v>
      </c>
      <c r="D312" s="54" t="s">
        <v>34</v>
      </c>
      <c r="E312" s="54" t="s">
        <v>484</v>
      </c>
      <c r="F312" s="54"/>
      <c r="G312" s="55"/>
      <c r="H312" s="141">
        <f>H313</f>
        <v>0</v>
      </c>
      <c r="I312" s="141">
        <f t="shared" ref="I312:J312" si="130">I313</f>
        <v>416.3</v>
      </c>
      <c r="J312" s="141">
        <f t="shared" si="130"/>
        <v>416.3</v>
      </c>
    </row>
    <row r="313" spans="1:10" ht="25.5" x14ac:dyDescent="0.2">
      <c r="A313" s="50" t="s">
        <v>504</v>
      </c>
      <c r="B313" s="54" t="s">
        <v>158</v>
      </c>
      <c r="C313" s="54" t="s">
        <v>56</v>
      </c>
      <c r="D313" s="54" t="s">
        <v>34</v>
      </c>
      <c r="E313" s="54" t="s">
        <v>484</v>
      </c>
      <c r="F313" s="54" t="s">
        <v>206</v>
      </c>
      <c r="G313" s="55"/>
      <c r="H313" s="141"/>
      <c r="I313" s="141">
        <v>416.3</v>
      </c>
      <c r="J313" s="141">
        <f>H313+I313</f>
        <v>416.3</v>
      </c>
    </row>
    <row r="314" spans="1:10" ht="38.25" x14ac:dyDescent="0.2">
      <c r="A314" s="32" t="s">
        <v>506</v>
      </c>
      <c r="B314" s="54" t="s">
        <v>158</v>
      </c>
      <c r="C314" s="54" t="s">
        <v>56</v>
      </c>
      <c r="D314" s="54" t="s">
        <v>34</v>
      </c>
      <c r="E314" s="54" t="s">
        <v>485</v>
      </c>
      <c r="F314" s="54"/>
      <c r="G314" s="55"/>
      <c r="H314" s="141">
        <f>H315</f>
        <v>0</v>
      </c>
      <c r="I314" s="141">
        <f t="shared" ref="I314:J314" si="131">I315</f>
        <v>1818.2</v>
      </c>
      <c r="J314" s="141">
        <f t="shared" si="131"/>
        <v>1818.2</v>
      </c>
    </row>
    <row r="315" spans="1:10" ht="25.5" x14ac:dyDescent="0.2">
      <c r="A315" s="50" t="s">
        <v>504</v>
      </c>
      <c r="B315" s="54" t="s">
        <v>158</v>
      </c>
      <c r="C315" s="54" t="s">
        <v>56</v>
      </c>
      <c r="D315" s="54" t="s">
        <v>34</v>
      </c>
      <c r="E315" s="54" t="s">
        <v>485</v>
      </c>
      <c r="F315" s="54" t="s">
        <v>206</v>
      </c>
      <c r="G315" s="55"/>
      <c r="H315" s="141"/>
      <c r="I315" s="141">
        <v>1818.2</v>
      </c>
      <c r="J315" s="141">
        <f>H315+I315</f>
        <v>1818.2</v>
      </c>
    </row>
    <row r="316" spans="1:10" s="9" customFormat="1" ht="25.5" x14ac:dyDescent="0.2">
      <c r="A316" s="49" t="s">
        <v>164</v>
      </c>
      <c r="B316" s="54" t="s">
        <v>158</v>
      </c>
      <c r="C316" s="54" t="s">
        <v>56</v>
      </c>
      <c r="D316" s="54" t="s">
        <v>34</v>
      </c>
      <c r="E316" s="54" t="s">
        <v>165</v>
      </c>
      <c r="F316" s="54"/>
      <c r="G316" s="55"/>
      <c r="H316" s="141">
        <f>H317</f>
        <v>703.91</v>
      </c>
      <c r="I316" s="141">
        <f t="shared" ref="I316:J320" si="132">I317</f>
        <v>1584.27</v>
      </c>
      <c r="J316" s="141">
        <f t="shared" si="132"/>
        <v>2288.1799999999998</v>
      </c>
    </row>
    <row r="317" spans="1:10" s="10" customFormat="1" ht="38.25" x14ac:dyDescent="0.2">
      <c r="A317" s="49" t="s">
        <v>166</v>
      </c>
      <c r="B317" s="54" t="s">
        <v>158</v>
      </c>
      <c r="C317" s="54" t="s">
        <v>56</v>
      </c>
      <c r="D317" s="54" t="s">
        <v>34</v>
      </c>
      <c r="E317" s="54" t="s">
        <v>167</v>
      </c>
      <c r="F317" s="54"/>
      <c r="G317" s="55"/>
      <c r="H317" s="141">
        <f>H320+H318+H322</f>
        <v>703.91</v>
      </c>
      <c r="I317" s="141">
        <f t="shared" ref="I317:J317" si="133">I320+I318+I322</f>
        <v>1584.27</v>
      </c>
      <c r="J317" s="141">
        <f t="shared" si="133"/>
        <v>2288.1799999999998</v>
      </c>
    </row>
    <row r="318" spans="1:10" s="10" customFormat="1" ht="89.25" x14ac:dyDescent="0.2">
      <c r="A318" s="86" t="s">
        <v>475</v>
      </c>
      <c r="B318" s="54" t="s">
        <v>158</v>
      </c>
      <c r="C318" s="54" t="s">
        <v>56</v>
      </c>
      <c r="D318" s="54" t="s">
        <v>34</v>
      </c>
      <c r="E318" s="54" t="s">
        <v>473</v>
      </c>
      <c r="F318" s="54"/>
      <c r="G318" s="55"/>
      <c r="H318" s="141">
        <f>H319</f>
        <v>703.91</v>
      </c>
      <c r="I318" s="141">
        <f t="shared" ref="I318:J318" si="134">I319</f>
        <v>0</v>
      </c>
      <c r="J318" s="141">
        <f t="shared" si="134"/>
        <v>703.91</v>
      </c>
    </row>
    <row r="319" spans="1:10" s="10" customFormat="1" ht="25.5" x14ac:dyDescent="0.2">
      <c r="A319" s="40" t="s">
        <v>207</v>
      </c>
      <c r="B319" s="54" t="s">
        <v>158</v>
      </c>
      <c r="C319" s="54" t="s">
        <v>56</v>
      </c>
      <c r="D319" s="54" t="s">
        <v>34</v>
      </c>
      <c r="E319" s="54" t="s">
        <v>473</v>
      </c>
      <c r="F319" s="54" t="s">
        <v>208</v>
      </c>
      <c r="G319" s="55"/>
      <c r="H319" s="141">
        <v>703.91</v>
      </c>
      <c r="I319" s="141"/>
      <c r="J319" s="141">
        <f>H319+I319</f>
        <v>703.91</v>
      </c>
    </row>
    <row r="320" spans="1:10" ht="76.5" x14ac:dyDescent="0.2">
      <c r="A320" s="86" t="s">
        <v>199</v>
      </c>
      <c r="B320" s="54" t="s">
        <v>158</v>
      </c>
      <c r="C320" s="54" t="s">
        <v>56</v>
      </c>
      <c r="D320" s="54" t="s">
        <v>34</v>
      </c>
      <c r="E320" s="54" t="s">
        <v>200</v>
      </c>
      <c r="F320" s="54"/>
      <c r="G320" s="55"/>
      <c r="H320" s="141">
        <f>H321</f>
        <v>0</v>
      </c>
      <c r="I320" s="141">
        <f t="shared" si="132"/>
        <v>0</v>
      </c>
      <c r="J320" s="141">
        <f t="shared" si="132"/>
        <v>0</v>
      </c>
    </row>
    <row r="321" spans="1:10" ht="25.5" x14ac:dyDescent="0.2">
      <c r="A321" s="40" t="s">
        <v>73</v>
      </c>
      <c r="B321" s="54" t="s">
        <v>158</v>
      </c>
      <c r="C321" s="54" t="s">
        <v>56</v>
      </c>
      <c r="D321" s="54" t="s">
        <v>34</v>
      </c>
      <c r="E321" s="54" t="s">
        <v>200</v>
      </c>
      <c r="F321" s="54" t="s">
        <v>74</v>
      </c>
      <c r="G321" s="55"/>
      <c r="H321" s="141">
        <v>0</v>
      </c>
      <c r="I321" s="141"/>
      <c r="J321" s="141">
        <f>H321+I321</f>
        <v>0</v>
      </c>
    </row>
    <row r="322" spans="1:10" ht="36" x14ac:dyDescent="0.2">
      <c r="A322" s="134" t="s">
        <v>507</v>
      </c>
      <c r="B322" s="54" t="s">
        <v>158</v>
      </c>
      <c r="C322" s="54" t="s">
        <v>56</v>
      </c>
      <c r="D322" s="54" t="s">
        <v>34</v>
      </c>
      <c r="E322" s="54" t="s">
        <v>486</v>
      </c>
      <c r="F322" s="54"/>
      <c r="G322" s="55"/>
      <c r="H322" s="141">
        <f>H323</f>
        <v>0</v>
      </c>
      <c r="I322" s="141">
        <f t="shared" ref="I322:J322" si="135">I323</f>
        <v>1584.27</v>
      </c>
      <c r="J322" s="141">
        <f t="shared" si="135"/>
        <v>1584.27</v>
      </c>
    </row>
    <row r="323" spans="1:10" ht="25.5" x14ac:dyDescent="0.2">
      <c r="A323" s="50" t="s">
        <v>504</v>
      </c>
      <c r="B323" s="54" t="s">
        <v>158</v>
      </c>
      <c r="C323" s="54" t="s">
        <v>56</v>
      </c>
      <c r="D323" s="54" t="s">
        <v>34</v>
      </c>
      <c r="E323" s="54" t="s">
        <v>486</v>
      </c>
      <c r="F323" s="54" t="s">
        <v>206</v>
      </c>
      <c r="G323" s="55"/>
      <c r="H323" s="141"/>
      <c r="I323" s="141">
        <v>1584.27</v>
      </c>
      <c r="J323" s="141">
        <f>H323+I323</f>
        <v>1584.27</v>
      </c>
    </row>
    <row r="324" spans="1:10" x14ac:dyDescent="0.2">
      <c r="A324" s="40" t="s">
        <v>345</v>
      </c>
      <c r="B324" s="54" t="s">
        <v>158</v>
      </c>
      <c r="C324" s="54" t="s">
        <v>56</v>
      </c>
      <c r="D324" s="54" t="s">
        <v>34</v>
      </c>
      <c r="E324" s="54" t="s">
        <v>54</v>
      </c>
      <c r="F324" s="54"/>
      <c r="G324" s="55"/>
      <c r="H324" s="141">
        <f>H325+H328+H331+H334</f>
        <v>2225.5</v>
      </c>
      <c r="I324" s="141">
        <f>I325+I328+I331+I334</f>
        <v>-697.92000000000007</v>
      </c>
      <c r="J324" s="141">
        <f t="shared" ref="J324" si="136">J325+J328+J331+J334</f>
        <v>1527.58</v>
      </c>
    </row>
    <row r="325" spans="1:10" ht="38.25" x14ac:dyDescent="0.2">
      <c r="A325" s="89" t="s">
        <v>388</v>
      </c>
      <c r="B325" s="54" t="s">
        <v>158</v>
      </c>
      <c r="C325" s="54" t="s">
        <v>56</v>
      </c>
      <c r="D325" s="54" t="s">
        <v>34</v>
      </c>
      <c r="E325" s="54" t="s">
        <v>390</v>
      </c>
      <c r="F325" s="54"/>
      <c r="G325" s="55"/>
      <c r="H325" s="141">
        <f>H326+H327</f>
        <v>300</v>
      </c>
      <c r="I325" s="141">
        <f>I326+I327</f>
        <v>-123.97</v>
      </c>
      <c r="J325" s="141">
        <f>J326+J327</f>
        <v>176.03</v>
      </c>
    </row>
    <row r="326" spans="1:10" s="10" customFormat="1" ht="25.5" x14ac:dyDescent="0.2">
      <c r="A326" s="40" t="s">
        <v>73</v>
      </c>
      <c r="B326" s="54" t="s">
        <v>158</v>
      </c>
      <c r="C326" s="54" t="s">
        <v>56</v>
      </c>
      <c r="D326" s="54" t="s">
        <v>34</v>
      </c>
      <c r="E326" s="54" t="s">
        <v>390</v>
      </c>
      <c r="F326" s="54" t="s">
        <v>74</v>
      </c>
      <c r="G326" s="55"/>
      <c r="H326" s="141">
        <v>300</v>
      </c>
      <c r="I326" s="141">
        <v>-300</v>
      </c>
      <c r="J326" s="141">
        <f>H326+I326</f>
        <v>0</v>
      </c>
    </row>
    <row r="327" spans="1:10" s="10" customFormat="1" ht="25.5" x14ac:dyDescent="0.2">
      <c r="A327" s="50" t="s">
        <v>504</v>
      </c>
      <c r="B327" s="54" t="s">
        <v>158</v>
      </c>
      <c r="C327" s="54" t="s">
        <v>56</v>
      </c>
      <c r="D327" s="54" t="s">
        <v>34</v>
      </c>
      <c r="E327" s="54" t="s">
        <v>390</v>
      </c>
      <c r="F327" s="54" t="s">
        <v>206</v>
      </c>
      <c r="G327" s="55"/>
      <c r="H327" s="141"/>
      <c r="I327" s="141">
        <v>176.03</v>
      </c>
      <c r="J327" s="141">
        <f>H327+I327</f>
        <v>176.03</v>
      </c>
    </row>
    <row r="328" spans="1:10" ht="25.5" x14ac:dyDescent="0.2">
      <c r="A328" s="89" t="s">
        <v>389</v>
      </c>
      <c r="B328" s="54" t="s">
        <v>158</v>
      </c>
      <c r="C328" s="54" t="s">
        <v>56</v>
      </c>
      <c r="D328" s="54" t="s">
        <v>34</v>
      </c>
      <c r="E328" s="54" t="s">
        <v>391</v>
      </c>
      <c r="F328" s="54"/>
      <c r="G328" s="55"/>
      <c r="H328" s="141">
        <f>H330+H329</f>
        <v>200</v>
      </c>
      <c r="I328" s="141">
        <f t="shared" ref="I328:J328" si="137">I330+I329</f>
        <v>-121.78</v>
      </c>
      <c r="J328" s="141">
        <f t="shared" si="137"/>
        <v>78.22</v>
      </c>
    </row>
    <row r="329" spans="1:10" ht="25.5" x14ac:dyDescent="0.2">
      <c r="A329" s="40" t="s">
        <v>207</v>
      </c>
      <c r="B329" s="54" t="s">
        <v>158</v>
      </c>
      <c r="C329" s="54" t="s">
        <v>56</v>
      </c>
      <c r="D329" s="54" t="s">
        <v>34</v>
      </c>
      <c r="E329" s="54" t="s">
        <v>391</v>
      </c>
      <c r="F329" s="54" t="s">
        <v>208</v>
      </c>
      <c r="G329" s="55"/>
      <c r="H329" s="141">
        <v>200</v>
      </c>
      <c r="I329" s="141">
        <v>-121.78</v>
      </c>
      <c r="J329" s="141">
        <f>H329+I329</f>
        <v>78.22</v>
      </c>
    </row>
    <row r="330" spans="1:10" ht="25.5" hidden="1" x14ac:dyDescent="0.2">
      <c r="A330" s="40" t="s">
        <v>73</v>
      </c>
      <c r="B330" s="54" t="s">
        <v>158</v>
      </c>
      <c r="C330" s="54" t="s">
        <v>56</v>
      </c>
      <c r="D330" s="54" t="s">
        <v>34</v>
      </c>
      <c r="E330" s="54" t="s">
        <v>391</v>
      </c>
      <c r="F330" s="54" t="s">
        <v>74</v>
      </c>
      <c r="G330" s="55"/>
      <c r="H330" s="141"/>
      <c r="I330" s="141"/>
      <c r="J330" s="141">
        <f>H330+I330</f>
        <v>0</v>
      </c>
    </row>
    <row r="331" spans="1:10" ht="25.5" x14ac:dyDescent="0.2">
      <c r="A331" s="89" t="s">
        <v>362</v>
      </c>
      <c r="B331" s="54" t="s">
        <v>158</v>
      </c>
      <c r="C331" s="54" t="s">
        <v>56</v>
      </c>
      <c r="D331" s="54" t="s">
        <v>34</v>
      </c>
      <c r="E331" s="54" t="s">
        <v>364</v>
      </c>
      <c r="F331" s="54"/>
      <c r="G331" s="55"/>
      <c r="H331" s="141">
        <f>H332</f>
        <v>250</v>
      </c>
      <c r="I331" s="141">
        <f t="shared" ref="I331:J332" si="138">I332</f>
        <v>0</v>
      </c>
      <c r="J331" s="141">
        <f t="shared" si="138"/>
        <v>250</v>
      </c>
    </row>
    <row r="332" spans="1:10" x14ac:dyDescent="0.2">
      <c r="A332" s="95" t="s">
        <v>379</v>
      </c>
      <c r="B332" s="54" t="s">
        <v>158</v>
      </c>
      <c r="C332" s="54" t="s">
        <v>56</v>
      </c>
      <c r="D332" s="54" t="s">
        <v>34</v>
      </c>
      <c r="E332" s="54" t="s">
        <v>378</v>
      </c>
      <c r="F332" s="54"/>
      <c r="G332" s="55"/>
      <c r="H332" s="141">
        <f>H333</f>
        <v>250</v>
      </c>
      <c r="I332" s="141">
        <f t="shared" si="138"/>
        <v>0</v>
      </c>
      <c r="J332" s="141">
        <f t="shared" si="138"/>
        <v>250</v>
      </c>
    </row>
    <row r="333" spans="1:10" ht="25.5" x14ac:dyDescent="0.2">
      <c r="A333" s="50" t="s">
        <v>504</v>
      </c>
      <c r="B333" s="54" t="s">
        <v>158</v>
      </c>
      <c r="C333" s="54" t="s">
        <v>56</v>
      </c>
      <c r="D333" s="54" t="s">
        <v>34</v>
      </c>
      <c r="E333" s="54" t="s">
        <v>378</v>
      </c>
      <c r="F333" s="54" t="s">
        <v>206</v>
      </c>
      <c r="G333" s="55"/>
      <c r="H333" s="141">
        <v>250</v>
      </c>
      <c r="I333" s="141"/>
      <c r="J333" s="141">
        <f>H333+I333</f>
        <v>250</v>
      </c>
    </row>
    <row r="334" spans="1:10" ht="25.5" x14ac:dyDescent="0.2">
      <c r="A334" s="89" t="s">
        <v>383</v>
      </c>
      <c r="B334" s="54" t="s">
        <v>158</v>
      </c>
      <c r="C334" s="54" t="s">
        <v>56</v>
      </c>
      <c r="D334" s="54" t="s">
        <v>34</v>
      </c>
      <c r="E334" s="54" t="s">
        <v>382</v>
      </c>
      <c r="F334" s="54"/>
      <c r="G334" s="55"/>
      <c r="H334" s="141">
        <f>H335</f>
        <v>1475.5</v>
      </c>
      <c r="I334" s="141">
        <f t="shared" ref="I334:J335" si="139">I335</f>
        <v>-452.17</v>
      </c>
      <c r="J334" s="141">
        <f t="shared" si="139"/>
        <v>1023.3299999999999</v>
      </c>
    </row>
    <row r="335" spans="1:10" s="10" customFormat="1" x14ac:dyDescent="0.2">
      <c r="A335" s="89" t="s">
        <v>385</v>
      </c>
      <c r="B335" s="54" t="s">
        <v>158</v>
      </c>
      <c r="C335" s="54" t="s">
        <v>56</v>
      </c>
      <c r="D335" s="54" t="s">
        <v>34</v>
      </c>
      <c r="E335" s="54" t="s">
        <v>384</v>
      </c>
      <c r="F335" s="54"/>
      <c r="G335" s="55"/>
      <c r="H335" s="141">
        <f>H336</f>
        <v>1475.5</v>
      </c>
      <c r="I335" s="141">
        <f t="shared" si="139"/>
        <v>-452.17</v>
      </c>
      <c r="J335" s="141">
        <f t="shared" si="139"/>
        <v>1023.3299999999999</v>
      </c>
    </row>
    <row r="336" spans="1:10" ht="25.5" x14ac:dyDescent="0.2">
      <c r="A336" s="50" t="s">
        <v>504</v>
      </c>
      <c r="B336" s="54" t="s">
        <v>158</v>
      </c>
      <c r="C336" s="54" t="s">
        <v>56</v>
      </c>
      <c r="D336" s="54" t="s">
        <v>34</v>
      </c>
      <c r="E336" s="54" t="s">
        <v>384</v>
      </c>
      <c r="F336" s="54" t="s">
        <v>206</v>
      </c>
      <c r="G336" s="55"/>
      <c r="H336" s="141">
        <v>1475.5</v>
      </c>
      <c r="I336" s="141">
        <v>-452.17</v>
      </c>
      <c r="J336" s="141">
        <f>H336+I336</f>
        <v>1023.3299999999999</v>
      </c>
    </row>
    <row r="337" spans="1:10" ht="25.5" hidden="1" x14ac:dyDescent="0.2">
      <c r="A337" s="32" t="s">
        <v>201</v>
      </c>
      <c r="B337" s="54" t="s">
        <v>158</v>
      </c>
      <c r="C337" s="54" t="s">
        <v>56</v>
      </c>
      <c r="D337" s="54" t="s">
        <v>34</v>
      </c>
      <c r="E337" s="54" t="s">
        <v>202</v>
      </c>
      <c r="F337" s="54"/>
      <c r="G337" s="55"/>
      <c r="H337" s="141">
        <f t="shared" ref="H337:J337" si="140">H338+H339</f>
        <v>0</v>
      </c>
      <c r="I337" s="141">
        <f t="shared" si="140"/>
        <v>0</v>
      </c>
      <c r="J337" s="141">
        <f t="shared" si="140"/>
        <v>0</v>
      </c>
    </row>
    <row r="338" spans="1:10" ht="38.25" hidden="1" x14ac:dyDescent="0.2">
      <c r="A338" s="35" t="s">
        <v>203</v>
      </c>
      <c r="B338" s="54" t="s">
        <v>158</v>
      </c>
      <c r="C338" s="54" t="s">
        <v>56</v>
      </c>
      <c r="D338" s="54" t="s">
        <v>34</v>
      </c>
      <c r="E338" s="54" t="s">
        <v>202</v>
      </c>
      <c r="F338" s="54" t="s">
        <v>204</v>
      </c>
      <c r="G338" s="55"/>
      <c r="H338" s="141">
        <v>0</v>
      </c>
      <c r="I338" s="141"/>
      <c r="J338" s="56">
        <f>H338+I338</f>
        <v>0</v>
      </c>
    </row>
    <row r="339" spans="1:10" ht="25.5" hidden="1" x14ac:dyDescent="0.2">
      <c r="A339" s="50" t="s">
        <v>205</v>
      </c>
      <c r="B339" s="54" t="s">
        <v>158</v>
      </c>
      <c r="C339" s="54" t="s">
        <v>56</v>
      </c>
      <c r="D339" s="54" t="s">
        <v>34</v>
      </c>
      <c r="E339" s="54" t="s">
        <v>202</v>
      </c>
      <c r="F339" s="54" t="s">
        <v>206</v>
      </c>
      <c r="G339" s="55"/>
      <c r="H339" s="141"/>
      <c r="I339" s="141"/>
      <c r="J339" s="56">
        <f>H339+I339</f>
        <v>0</v>
      </c>
    </row>
    <row r="340" spans="1:10" x14ac:dyDescent="0.2">
      <c r="A340" s="32" t="s">
        <v>209</v>
      </c>
      <c r="B340" s="65" t="s">
        <v>158</v>
      </c>
      <c r="C340" s="65" t="s">
        <v>56</v>
      </c>
      <c r="D340" s="65" t="s">
        <v>121</v>
      </c>
      <c r="E340" s="65"/>
      <c r="F340" s="65"/>
      <c r="G340" s="55"/>
      <c r="H340" s="141">
        <f>H341</f>
        <v>695.8</v>
      </c>
      <c r="I340" s="141">
        <f t="shared" ref="I340:J342" si="141">I341</f>
        <v>0</v>
      </c>
      <c r="J340" s="141">
        <f t="shared" si="141"/>
        <v>695.8</v>
      </c>
    </row>
    <row r="341" spans="1:10" x14ac:dyDescent="0.2">
      <c r="A341" s="40" t="s">
        <v>345</v>
      </c>
      <c r="B341" s="65" t="s">
        <v>158</v>
      </c>
      <c r="C341" s="65" t="s">
        <v>56</v>
      </c>
      <c r="D341" s="65" t="s">
        <v>121</v>
      </c>
      <c r="E341" s="65" t="s">
        <v>54</v>
      </c>
      <c r="F341" s="65"/>
      <c r="G341" s="55"/>
      <c r="H341" s="141">
        <f>H342</f>
        <v>695.8</v>
      </c>
      <c r="I341" s="141">
        <f t="shared" si="141"/>
        <v>0</v>
      </c>
      <c r="J341" s="141">
        <f t="shared" si="141"/>
        <v>695.8</v>
      </c>
    </row>
    <row r="342" spans="1:10" ht="25.5" x14ac:dyDescent="0.2">
      <c r="A342" s="97" t="s">
        <v>386</v>
      </c>
      <c r="B342" s="65" t="s">
        <v>158</v>
      </c>
      <c r="C342" s="65" t="s">
        <v>56</v>
      </c>
      <c r="D342" s="65" t="s">
        <v>121</v>
      </c>
      <c r="E342" s="65" t="s">
        <v>387</v>
      </c>
      <c r="F342" s="65"/>
      <c r="G342" s="55"/>
      <c r="H342" s="141">
        <f>H343</f>
        <v>695.8</v>
      </c>
      <c r="I342" s="141">
        <f t="shared" si="141"/>
        <v>0</v>
      </c>
      <c r="J342" s="141">
        <f t="shared" si="141"/>
        <v>695.8</v>
      </c>
    </row>
    <row r="343" spans="1:10" ht="25.5" x14ac:dyDescent="0.2">
      <c r="A343" s="40" t="s">
        <v>73</v>
      </c>
      <c r="B343" s="65" t="s">
        <v>158</v>
      </c>
      <c r="C343" s="65" t="s">
        <v>56</v>
      </c>
      <c r="D343" s="65" t="s">
        <v>121</v>
      </c>
      <c r="E343" s="65" t="s">
        <v>387</v>
      </c>
      <c r="F343" s="65" t="s">
        <v>74</v>
      </c>
      <c r="G343" s="55"/>
      <c r="H343" s="141">
        <v>695.8</v>
      </c>
      <c r="I343" s="141"/>
      <c r="J343" s="141">
        <f>H343+I343</f>
        <v>695.8</v>
      </c>
    </row>
    <row r="344" spans="1:10" x14ac:dyDescent="0.2">
      <c r="A344" s="51" t="s">
        <v>210</v>
      </c>
      <c r="B344" s="54" t="s">
        <v>158</v>
      </c>
      <c r="C344" s="54" t="s">
        <v>32</v>
      </c>
      <c r="D344" s="54"/>
      <c r="E344" s="54"/>
      <c r="F344" s="54"/>
      <c r="G344" s="55" t="e">
        <f>#REF!+#REF!+#REF!</f>
        <v>#REF!</v>
      </c>
      <c r="H344" s="56">
        <f>H355+H345+H386+H391</f>
        <v>60137.010000000009</v>
      </c>
      <c r="I344" s="56">
        <f t="shared" ref="I344:J344" si="142">I355+I345+I386+I391</f>
        <v>29884.84</v>
      </c>
      <c r="J344" s="56">
        <f t="shared" si="142"/>
        <v>90021.849999999991</v>
      </c>
    </row>
    <row r="345" spans="1:10" x14ac:dyDescent="0.2">
      <c r="A345" s="39" t="s">
        <v>211</v>
      </c>
      <c r="B345" s="54" t="s">
        <v>158</v>
      </c>
      <c r="C345" s="54" t="s">
        <v>32</v>
      </c>
      <c r="D345" s="54" t="s">
        <v>98</v>
      </c>
      <c r="E345" s="54"/>
      <c r="F345" s="54"/>
      <c r="G345" s="62"/>
      <c r="H345" s="141">
        <f>H351+H349+H346</f>
        <v>31316.940000000002</v>
      </c>
      <c r="I345" s="141">
        <f>I351+I349+I346</f>
        <v>11446.599999999999</v>
      </c>
      <c r="J345" s="141">
        <f t="shared" ref="J345" si="143">J351+J349+J346</f>
        <v>42763.54</v>
      </c>
    </row>
    <row r="346" spans="1:10" ht="63.75" x14ac:dyDescent="0.2">
      <c r="A346" s="39" t="s">
        <v>471</v>
      </c>
      <c r="B346" s="54" t="s">
        <v>158</v>
      </c>
      <c r="C346" s="54" t="s">
        <v>32</v>
      </c>
      <c r="D346" s="54" t="s">
        <v>98</v>
      </c>
      <c r="E346" s="54" t="s">
        <v>472</v>
      </c>
      <c r="F346" s="54"/>
      <c r="G346" s="62"/>
      <c r="H346" s="141">
        <f>H347+H348</f>
        <v>17924</v>
      </c>
      <c r="I346" s="141">
        <f>I347+I348</f>
        <v>11446.599999999999</v>
      </c>
      <c r="J346" s="141">
        <f>J347+J348</f>
        <v>29370.6</v>
      </c>
    </row>
    <row r="347" spans="1:10" x14ac:dyDescent="0.2">
      <c r="A347" s="40" t="s">
        <v>49</v>
      </c>
      <c r="B347" s="54" t="s">
        <v>158</v>
      </c>
      <c r="C347" s="54" t="s">
        <v>32</v>
      </c>
      <c r="D347" s="54" t="s">
        <v>98</v>
      </c>
      <c r="E347" s="54" t="s">
        <v>472</v>
      </c>
      <c r="F347" s="54" t="s">
        <v>50</v>
      </c>
      <c r="G347" s="62"/>
      <c r="H347" s="141">
        <v>17924</v>
      </c>
      <c r="I347" s="141">
        <v>-17924</v>
      </c>
      <c r="J347" s="141">
        <f>H347+I347</f>
        <v>0</v>
      </c>
    </row>
    <row r="348" spans="1:10" ht="25.5" x14ac:dyDescent="0.2">
      <c r="A348" s="40" t="s">
        <v>497</v>
      </c>
      <c r="B348" s="54" t="s">
        <v>158</v>
      </c>
      <c r="C348" s="54" t="s">
        <v>32</v>
      </c>
      <c r="D348" s="54" t="s">
        <v>98</v>
      </c>
      <c r="E348" s="54" t="s">
        <v>472</v>
      </c>
      <c r="F348" s="54" t="s">
        <v>208</v>
      </c>
      <c r="G348" s="62"/>
      <c r="H348" s="141"/>
      <c r="I348" s="141">
        <f>29370.6</f>
        <v>29370.6</v>
      </c>
      <c r="J348" s="141">
        <f>H348+I348</f>
        <v>29370.6</v>
      </c>
    </row>
    <row r="349" spans="1:10" ht="38.25" x14ac:dyDescent="0.2">
      <c r="A349" s="39" t="s">
        <v>470</v>
      </c>
      <c r="B349" s="54" t="s">
        <v>158</v>
      </c>
      <c r="C349" s="54" t="s">
        <v>32</v>
      </c>
      <c r="D349" s="54" t="s">
        <v>98</v>
      </c>
      <c r="E349" s="54" t="s">
        <v>469</v>
      </c>
      <c r="F349" s="54"/>
      <c r="G349" s="62"/>
      <c r="H349" s="141">
        <f>H350</f>
        <v>11056</v>
      </c>
      <c r="I349" s="141">
        <f t="shared" ref="I349:J349" si="144">I350</f>
        <v>0</v>
      </c>
      <c r="J349" s="141">
        <f t="shared" si="144"/>
        <v>11056</v>
      </c>
    </row>
    <row r="350" spans="1:10" ht="25.5" x14ac:dyDescent="0.2">
      <c r="A350" s="40" t="s">
        <v>221</v>
      </c>
      <c r="B350" s="54" t="s">
        <v>158</v>
      </c>
      <c r="C350" s="54" t="s">
        <v>32</v>
      </c>
      <c r="D350" s="54" t="s">
        <v>98</v>
      </c>
      <c r="E350" s="54" t="s">
        <v>469</v>
      </c>
      <c r="F350" s="54" t="s">
        <v>222</v>
      </c>
      <c r="G350" s="62"/>
      <c r="H350" s="141">
        <v>11056</v>
      </c>
      <c r="I350" s="141"/>
      <c r="J350" s="141">
        <f>H350+I350</f>
        <v>11056</v>
      </c>
    </row>
    <row r="351" spans="1:10" ht="25.5" x14ac:dyDescent="0.2">
      <c r="A351" s="89" t="s">
        <v>383</v>
      </c>
      <c r="B351" s="54" t="s">
        <v>158</v>
      </c>
      <c r="C351" s="54" t="s">
        <v>32</v>
      </c>
      <c r="D351" s="54" t="s">
        <v>98</v>
      </c>
      <c r="E351" s="54" t="s">
        <v>382</v>
      </c>
      <c r="F351" s="54"/>
      <c r="G351" s="62"/>
      <c r="H351" s="141">
        <f>H352</f>
        <v>2336.94</v>
      </c>
      <c r="I351" s="141">
        <f t="shared" ref="I351:J351" si="145">I352</f>
        <v>0</v>
      </c>
      <c r="J351" s="141">
        <f t="shared" si="145"/>
        <v>2336.94</v>
      </c>
    </row>
    <row r="352" spans="1:10" x14ac:dyDescent="0.2">
      <c r="A352" s="89" t="s">
        <v>385</v>
      </c>
      <c r="B352" s="54" t="s">
        <v>158</v>
      </c>
      <c r="C352" s="54" t="s">
        <v>32</v>
      </c>
      <c r="D352" s="54" t="s">
        <v>98</v>
      </c>
      <c r="E352" s="54" t="s">
        <v>384</v>
      </c>
      <c r="F352" s="54"/>
      <c r="G352" s="62"/>
      <c r="H352" s="141">
        <f>H354+H353</f>
        <v>2336.94</v>
      </c>
      <c r="I352" s="141">
        <f t="shared" ref="I352:J352" si="146">I354+I353</f>
        <v>0</v>
      </c>
      <c r="J352" s="141">
        <f t="shared" si="146"/>
        <v>2336.94</v>
      </c>
    </row>
    <row r="353" spans="1:10" ht="25.5" x14ac:dyDescent="0.2">
      <c r="A353" s="40" t="s">
        <v>221</v>
      </c>
      <c r="B353" s="54" t="s">
        <v>158</v>
      </c>
      <c r="C353" s="54" t="s">
        <v>32</v>
      </c>
      <c r="D353" s="54" t="s">
        <v>98</v>
      </c>
      <c r="E353" s="54" t="s">
        <v>384</v>
      </c>
      <c r="F353" s="54" t="s">
        <v>222</v>
      </c>
      <c r="G353" s="62"/>
      <c r="H353" s="141">
        <v>1944</v>
      </c>
      <c r="I353" s="141"/>
      <c r="J353" s="141">
        <f>H353+I353</f>
        <v>1944</v>
      </c>
    </row>
    <row r="354" spans="1:10" ht="25.5" x14ac:dyDescent="0.2">
      <c r="A354" s="50" t="s">
        <v>504</v>
      </c>
      <c r="B354" s="54" t="s">
        <v>158</v>
      </c>
      <c r="C354" s="54" t="s">
        <v>32</v>
      </c>
      <c r="D354" s="54" t="s">
        <v>98</v>
      </c>
      <c r="E354" s="54" t="s">
        <v>384</v>
      </c>
      <c r="F354" s="54" t="s">
        <v>206</v>
      </c>
      <c r="G354" s="62"/>
      <c r="H354" s="141">
        <v>392.94</v>
      </c>
      <c r="I354" s="141"/>
      <c r="J354" s="141">
        <f>H354+I354</f>
        <v>392.94</v>
      </c>
    </row>
    <row r="355" spans="1:10" x14ac:dyDescent="0.2">
      <c r="A355" s="39" t="s">
        <v>33</v>
      </c>
      <c r="B355" s="54" t="s">
        <v>158</v>
      </c>
      <c r="C355" s="54" t="s">
        <v>32</v>
      </c>
      <c r="D355" s="54" t="s">
        <v>34</v>
      </c>
      <c r="E355" s="54"/>
      <c r="F355" s="54"/>
      <c r="G355" s="62"/>
      <c r="H355" s="141">
        <f>H356+H372+H367</f>
        <v>28086.74</v>
      </c>
      <c r="I355" s="141">
        <f>I356+I372+I367</f>
        <v>18438.240000000002</v>
      </c>
      <c r="J355" s="141">
        <f t="shared" ref="J355" si="147">J356+J372+J367</f>
        <v>46524.979999999996</v>
      </c>
    </row>
    <row r="356" spans="1:10" ht="25.5" x14ac:dyDescent="0.2">
      <c r="A356" s="49" t="s">
        <v>35</v>
      </c>
      <c r="B356" s="54" t="s">
        <v>158</v>
      </c>
      <c r="C356" s="54" t="s">
        <v>32</v>
      </c>
      <c r="D356" s="54" t="s">
        <v>34</v>
      </c>
      <c r="E356" s="54" t="s">
        <v>36</v>
      </c>
      <c r="F356" s="54"/>
      <c r="G356" s="62"/>
      <c r="H356" s="141">
        <f>H357+H364</f>
        <v>8000</v>
      </c>
      <c r="I356" s="141">
        <f t="shared" ref="I356:J356" si="148">I357+I364</f>
        <v>17183.77</v>
      </c>
      <c r="J356" s="141">
        <f t="shared" si="148"/>
        <v>25183.77</v>
      </c>
    </row>
    <row r="357" spans="1:10" ht="25.5" x14ac:dyDescent="0.2">
      <c r="A357" s="49" t="s">
        <v>37</v>
      </c>
      <c r="B357" s="54" t="s">
        <v>158</v>
      </c>
      <c r="C357" s="54" t="s">
        <v>32</v>
      </c>
      <c r="D357" s="54" t="s">
        <v>34</v>
      </c>
      <c r="E357" s="54" t="s">
        <v>38</v>
      </c>
      <c r="F357" s="54"/>
      <c r="G357" s="62"/>
      <c r="H357" s="141">
        <f>H358+H362+H360</f>
        <v>8000</v>
      </c>
      <c r="I357" s="141">
        <f t="shared" ref="I357:J357" si="149">I358+I362+I360</f>
        <v>16500</v>
      </c>
      <c r="J357" s="141">
        <f t="shared" si="149"/>
        <v>24500</v>
      </c>
    </row>
    <row r="358" spans="1:10" ht="63.75" hidden="1" x14ac:dyDescent="0.2">
      <c r="A358" s="87" t="s">
        <v>343</v>
      </c>
      <c r="B358" s="54" t="s">
        <v>158</v>
      </c>
      <c r="C358" s="54" t="s">
        <v>32</v>
      </c>
      <c r="D358" s="54" t="s">
        <v>34</v>
      </c>
      <c r="E358" s="54" t="s">
        <v>450</v>
      </c>
      <c r="F358" s="54"/>
      <c r="G358" s="62"/>
      <c r="H358" s="141">
        <f>H359</f>
        <v>0</v>
      </c>
      <c r="I358" s="141">
        <f t="shared" ref="I358:J358" si="150">I359</f>
        <v>0</v>
      </c>
      <c r="J358" s="141">
        <f t="shared" si="150"/>
        <v>0</v>
      </c>
    </row>
    <row r="359" spans="1:10" ht="25.5" hidden="1" x14ac:dyDescent="0.2">
      <c r="A359" s="50" t="s">
        <v>504</v>
      </c>
      <c r="B359" s="54" t="s">
        <v>158</v>
      </c>
      <c r="C359" s="54" t="s">
        <v>32</v>
      </c>
      <c r="D359" s="54" t="s">
        <v>34</v>
      </c>
      <c r="E359" s="54" t="s">
        <v>450</v>
      </c>
      <c r="F359" s="54" t="s">
        <v>206</v>
      </c>
      <c r="G359" s="62"/>
      <c r="H359" s="141">
        <v>0</v>
      </c>
      <c r="I359" s="141"/>
      <c r="J359" s="141">
        <f>H359+I359</f>
        <v>0</v>
      </c>
    </row>
    <row r="360" spans="1:10" ht="63.75" x14ac:dyDescent="0.2">
      <c r="A360" s="87" t="s">
        <v>522</v>
      </c>
      <c r="B360" s="54" t="s">
        <v>158</v>
      </c>
      <c r="C360" s="54" t="s">
        <v>32</v>
      </c>
      <c r="D360" s="54" t="s">
        <v>34</v>
      </c>
      <c r="E360" s="54" t="s">
        <v>487</v>
      </c>
      <c r="F360" s="54"/>
      <c r="G360" s="62"/>
      <c r="H360" s="141">
        <f>H361</f>
        <v>0</v>
      </c>
      <c r="I360" s="141">
        <f t="shared" ref="I360:J360" si="151">I361</f>
        <v>5000</v>
      </c>
      <c r="J360" s="141">
        <f t="shared" si="151"/>
        <v>5000</v>
      </c>
    </row>
    <row r="361" spans="1:10" ht="25.5" x14ac:dyDescent="0.2">
      <c r="A361" s="50" t="s">
        <v>504</v>
      </c>
      <c r="B361" s="54" t="s">
        <v>158</v>
      </c>
      <c r="C361" s="54" t="s">
        <v>32</v>
      </c>
      <c r="D361" s="54" t="s">
        <v>34</v>
      </c>
      <c r="E361" s="54" t="s">
        <v>487</v>
      </c>
      <c r="F361" s="54" t="s">
        <v>206</v>
      </c>
      <c r="G361" s="62"/>
      <c r="H361" s="141"/>
      <c r="I361" s="141">
        <v>5000</v>
      </c>
      <c r="J361" s="141">
        <f>H361+I361</f>
        <v>5000</v>
      </c>
    </row>
    <row r="362" spans="1:10" ht="38.25" x14ac:dyDescent="0.2">
      <c r="A362" s="39" t="s">
        <v>344</v>
      </c>
      <c r="B362" s="54" t="s">
        <v>158</v>
      </c>
      <c r="C362" s="54" t="s">
        <v>32</v>
      </c>
      <c r="D362" s="54" t="s">
        <v>34</v>
      </c>
      <c r="E362" s="54" t="s">
        <v>451</v>
      </c>
      <c r="F362" s="54"/>
      <c r="G362" s="62"/>
      <c r="H362" s="141">
        <f>H363</f>
        <v>8000</v>
      </c>
      <c r="I362" s="141">
        <f t="shared" ref="I362:J362" si="152">I363</f>
        <v>11500</v>
      </c>
      <c r="J362" s="141">
        <f t="shared" si="152"/>
        <v>19500</v>
      </c>
    </row>
    <row r="363" spans="1:10" ht="28.5" customHeight="1" x14ac:dyDescent="0.2">
      <c r="A363" s="50" t="s">
        <v>504</v>
      </c>
      <c r="B363" s="54" t="s">
        <v>158</v>
      </c>
      <c r="C363" s="54" t="s">
        <v>32</v>
      </c>
      <c r="D363" s="54" t="s">
        <v>34</v>
      </c>
      <c r="E363" s="54" t="s">
        <v>451</v>
      </c>
      <c r="F363" s="54" t="s">
        <v>206</v>
      </c>
      <c r="G363" s="62"/>
      <c r="H363" s="141">
        <v>8000</v>
      </c>
      <c r="I363" s="141">
        <f>10000+1500</f>
        <v>11500</v>
      </c>
      <c r="J363" s="141">
        <f>H363+I363</f>
        <v>19500</v>
      </c>
    </row>
    <row r="364" spans="1:10" ht="39" customHeight="1" x14ac:dyDescent="0.2">
      <c r="A364" s="135" t="s">
        <v>493</v>
      </c>
      <c r="B364" s="54" t="s">
        <v>158</v>
      </c>
      <c r="C364" s="54" t="s">
        <v>32</v>
      </c>
      <c r="D364" s="54" t="s">
        <v>34</v>
      </c>
      <c r="E364" s="54" t="s">
        <v>480</v>
      </c>
      <c r="F364" s="54"/>
      <c r="G364" s="62"/>
      <c r="H364" s="141">
        <f>H365</f>
        <v>0</v>
      </c>
      <c r="I364" s="141">
        <f t="shared" ref="I364:J365" si="153">I365</f>
        <v>683.77</v>
      </c>
      <c r="J364" s="141">
        <f t="shared" si="153"/>
        <v>683.77</v>
      </c>
    </row>
    <row r="365" spans="1:10" ht="28.5" customHeight="1" x14ac:dyDescent="0.2">
      <c r="A365" s="134" t="s">
        <v>492</v>
      </c>
      <c r="B365" s="54" t="s">
        <v>158</v>
      </c>
      <c r="C365" s="54" t="s">
        <v>32</v>
      </c>
      <c r="D365" s="54" t="s">
        <v>34</v>
      </c>
      <c r="E365" s="54" t="s">
        <v>479</v>
      </c>
      <c r="F365" s="54"/>
      <c r="G365" s="62"/>
      <c r="H365" s="141">
        <f>H366</f>
        <v>0</v>
      </c>
      <c r="I365" s="141">
        <f t="shared" si="153"/>
        <v>683.77</v>
      </c>
      <c r="J365" s="141">
        <f t="shared" si="153"/>
        <v>683.77</v>
      </c>
    </row>
    <row r="366" spans="1:10" ht="28.5" customHeight="1" x14ac:dyDescent="0.2">
      <c r="A366" s="32" t="s">
        <v>212</v>
      </c>
      <c r="B366" s="54" t="s">
        <v>158</v>
      </c>
      <c r="C366" s="54" t="s">
        <v>32</v>
      </c>
      <c r="D366" s="54" t="s">
        <v>34</v>
      </c>
      <c r="E366" s="54" t="s">
        <v>479</v>
      </c>
      <c r="F366" s="54" t="s">
        <v>213</v>
      </c>
      <c r="G366" s="62"/>
      <c r="H366" s="141"/>
      <c r="I366" s="141">
        <v>683.77</v>
      </c>
      <c r="J366" s="141">
        <f>H366+I366</f>
        <v>683.77</v>
      </c>
    </row>
    <row r="367" spans="1:10" ht="15.75" customHeight="1" x14ac:dyDescent="0.2">
      <c r="A367" s="49" t="s">
        <v>174</v>
      </c>
      <c r="B367" s="54" t="s">
        <v>158</v>
      </c>
      <c r="C367" s="54" t="s">
        <v>32</v>
      </c>
      <c r="D367" s="54" t="s">
        <v>34</v>
      </c>
      <c r="E367" s="54" t="s">
        <v>175</v>
      </c>
      <c r="F367" s="54"/>
      <c r="G367" s="62"/>
      <c r="H367" s="141">
        <f>H368</f>
        <v>0</v>
      </c>
      <c r="I367" s="141">
        <f t="shared" ref="I367:J370" si="154">I368</f>
        <v>350</v>
      </c>
      <c r="J367" s="141">
        <f t="shared" si="154"/>
        <v>350</v>
      </c>
    </row>
    <row r="368" spans="1:10" ht="28.5" customHeight="1" x14ac:dyDescent="0.2">
      <c r="A368" s="135" t="s">
        <v>508</v>
      </c>
      <c r="B368" s="54" t="s">
        <v>158</v>
      </c>
      <c r="C368" s="54" t="s">
        <v>32</v>
      </c>
      <c r="D368" s="54" t="s">
        <v>34</v>
      </c>
      <c r="E368" s="54" t="s">
        <v>488</v>
      </c>
      <c r="F368" s="54"/>
      <c r="G368" s="62"/>
      <c r="H368" s="141">
        <f>H369</f>
        <v>0</v>
      </c>
      <c r="I368" s="141">
        <f t="shared" si="154"/>
        <v>350</v>
      </c>
      <c r="J368" s="141">
        <f t="shared" si="154"/>
        <v>350</v>
      </c>
    </row>
    <row r="369" spans="1:10" ht="36.75" customHeight="1" x14ac:dyDescent="0.2">
      <c r="A369" s="135" t="s">
        <v>510</v>
      </c>
      <c r="B369" s="54" t="s">
        <v>512</v>
      </c>
      <c r="C369" s="54" t="s">
        <v>32</v>
      </c>
      <c r="D369" s="54" t="s">
        <v>34</v>
      </c>
      <c r="E369" s="54" t="s">
        <v>509</v>
      </c>
      <c r="F369" s="54"/>
      <c r="G369" s="62"/>
      <c r="H369" s="141">
        <f>H370</f>
        <v>0</v>
      </c>
      <c r="I369" s="141">
        <f t="shared" ref="I369:J369" si="155">I370</f>
        <v>350</v>
      </c>
      <c r="J369" s="141">
        <f t="shared" si="155"/>
        <v>350</v>
      </c>
    </row>
    <row r="370" spans="1:10" ht="28.5" customHeight="1" x14ac:dyDescent="0.2">
      <c r="A370" s="50" t="s">
        <v>514</v>
      </c>
      <c r="B370" s="54" t="s">
        <v>158</v>
      </c>
      <c r="C370" s="54" t="s">
        <v>32</v>
      </c>
      <c r="D370" s="54" t="s">
        <v>34</v>
      </c>
      <c r="E370" s="54" t="s">
        <v>489</v>
      </c>
      <c r="F370" s="54"/>
      <c r="G370" s="62"/>
      <c r="H370" s="141">
        <f>H371</f>
        <v>0</v>
      </c>
      <c r="I370" s="141">
        <f t="shared" si="154"/>
        <v>350</v>
      </c>
      <c r="J370" s="141">
        <f t="shared" si="154"/>
        <v>350</v>
      </c>
    </row>
    <row r="371" spans="1:10" ht="16.5" customHeight="1" x14ac:dyDescent="0.2">
      <c r="A371" s="32" t="s">
        <v>372</v>
      </c>
      <c r="B371" s="54" t="s">
        <v>158</v>
      </c>
      <c r="C371" s="54" t="s">
        <v>32</v>
      </c>
      <c r="D371" s="54" t="s">
        <v>34</v>
      </c>
      <c r="E371" s="54" t="s">
        <v>489</v>
      </c>
      <c r="F371" s="54" t="s">
        <v>373</v>
      </c>
      <c r="G371" s="62"/>
      <c r="H371" s="141"/>
      <c r="I371" s="141">
        <v>350</v>
      </c>
      <c r="J371" s="141">
        <f>H371+I371</f>
        <v>350</v>
      </c>
    </row>
    <row r="372" spans="1:10" x14ac:dyDescent="0.2">
      <c r="A372" s="40" t="s">
        <v>345</v>
      </c>
      <c r="B372" s="54" t="s">
        <v>158</v>
      </c>
      <c r="C372" s="54" t="s">
        <v>32</v>
      </c>
      <c r="D372" s="54" t="s">
        <v>34</v>
      </c>
      <c r="E372" s="54" t="s">
        <v>54</v>
      </c>
      <c r="F372" s="54"/>
      <c r="G372" s="62"/>
      <c r="H372" s="141">
        <f>H373+H380+H383</f>
        <v>20086.740000000002</v>
      </c>
      <c r="I372" s="141">
        <f t="shared" ref="I372:J372" si="156">I373+I380+I383</f>
        <v>904.47</v>
      </c>
      <c r="J372" s="141">
        <f t="shared" si="156"/>
        <v>20991.21</v>
      </c>
    </row>
    <row r="373" spans="1:10" ht="25.5" x14ac:dyDescent="0.2">
      <c r="A373" s="89" t="s">
        <v>368</v>
      </c>
      <c r="B373" s="54" t="s">
        <v>158</v>
      </c>
      <c r="C373" s="54" t="s">
        <v>32</v>
      </c>
      <c r="D373" s="54" t="s">
        <v>34</v>
      </c>
      <c r="E373" s="54" t="s">
        <v>369</v>
      </c>
      <c r="F373" s="54"/>
      <c r="G373" s="62"/>
      <c r="H373" s="141">
        <f>H374+H377</f>
        <v>16086.740000000002</v>
      </c>
      <c r="I373" s="141">
        <f t="shared" ref="I373:J373" si="157">I374+I377</f>
        <v>341.97</v>
      </c>
      <c r="J373" s="141">
        <f t="shared" si="157"/>
        <v>16428.71</v>
      </c>
    </row>
    <row r="374" spans="1:10" ht="38.25" x14ac:dyDescent="0.2">
      <c r="A374" s="89" t="s">
        <v>370</v>
      </c>
      <c r="B374" s="54" t="s">
        <v>158</v>
      </c>
      <c r="C374" s="54" t="s">
        <v>32</v>
      </c>
      <c r="D374" s="54" t="s">
        <v>34</v>
      </c>
      <c r="E374" s="54" t="s">
        <v>371</v>
      </c>
      <c r="F374" s="54"/>
      <c r="G374" s="62"/>
      <c r="H374" s="141">
        <f>H375+H376</f>
        <v>4709.62</v>
      </c>
      <c r="I374" s="141">
        <f t="shared" ref="I374:J374" si="158">I375+I376</f>
        <v>201.98</v>
      </c>
      <c r="J374" s="141">
        <f t="shared" si="158"/>
        <v>4911.5999999999995</v>
      </c>
    </row>
    <row r="375" spans="1:10" ht="25.5" x14ac:dyDescent="0.2">
      <c r="A375" s="32" t="s">
        <v>212</v>
      </c>
      <c r="B375" s="54" t="s">
        <v>158</v>
      </c>
      <c r="C375" s="54" t="s">
        <v>32</v>
      </c>
      <c r="D375" s="54" t="s">
        <v>34</v>
      </c>
      <c r="E375" s="54" t="s">
        <v>371</v>
      </c>
      <c r="F375" s="54" t="s">
        <v>213</v>
      </c>
      <c r="G375" s="62"/>
      <c r="H375" s="141">
        <v>4709.62</v>
      </c>
      <c r="I375" s="141">
        <v>201.98</v>
      </c>
      <c r="J375" s="141">
        <f>H375+I375</f>
        <v>4911.5999999999995</v>
      </c>
    </row>
    <row r="376" spans="1:10" hidden="1" x14ac:dyDescent="0.2">
      <c r="A376" s="32" t="s">
        <v>372</v>
      </c>
      <c r="B376" s="54" t="s">
        <v>158</v>
      </c>
      <c r="C376" s="54" t="s">
        <v>32</v>
      </c>
      <c r="D376" s="54" t="s">
        <v>34</v>
      </c>
      <c r="E376" s="54" t="s">
        <v>371</v>
      </c>
      <c r="F376" s="54" t="s">
        <v>373</v>
      </c>
      <c r="G376" s="62"/>
      <c r="H376" s="141"/>
      <c r="I376" s="141"/>
      <c r="J376" s="141">
        <f>H376+I376</f>
        <v>0</v>
      </c>
    </row>
    <row r="377" spans="1:10" ht="38.25" x14ac:dyDescent="0.2">
      <c r="A377" s="89" t="s">
        <v>374</v>
      </c>
      <c r="B377" s="54" t="s">
        <v>158</v>
      </c>
      <c r="C377" s="54" t="s">
        <v>32</v>
      </c>
      <c r="D377" s="54" t="s">
        <v>34</v>
      </c>
      <c r="E377" s="54" t="s">
        <v>375</v>
      </c>
      <c r="F377" s="54"/>
      <c r="G377" s="62"/>
      <c r="H377" s="141">
        <f>H378+H379</f>
        <v>11377.12</v>
      </c>
      <c r="I377" s="141">
        <f t="shared" ref="I377:J377" si="159">I378+I379</f>
        <v>139.99</v>
      </c>
      <c r="J377" s="141">
        <f t="shared" si="159"/>
        <v>11517.11</v>
      </c>
    </row>
    <row r="378" spans="1:10" ht="25.5" x14ac:dyDescent="0.2">
      <c r="A378" s="32" t="s">
        <v>212</v>
      </c>
      <c r="B378" s="54" t="s">
        <v>158</v>
      </c>
      <c r="C378" s="54" t="s">
        <v>32</v>
      </c>
      <c r="D378" s="54" t="s">
        <v>34</v>
      </c>
      <c r="E378" s="54" t="s">
        <v>375</v>
      </c>
      <c r="F378" s="54" t="s">
        <v>213</v>
      </c>
      <c r="G378" s="62"/>
      <c r="H378" s="141">
        <v>11377.12</v>
      </c>
      <c r="I378" s="141">
        <f>289.99-150</f>
        <v>139.99</v>
      </c>
      <c r="J378" s="141">
        <f>H378+I378</f>
        <v>11517.11</v>
      </c>
    </row>
    <row r="379" spans="1:10" hidden="1" x14ac:dyDescent="0.2">
      <c r="A379" s="32" t="s">
        <v>372</v>
      </c>
      <c r="B379" s="54" t="s">
        <v>158</v>
      </c>
      <c r="C379" s="54" t="s">
        <v>32</v>
      </c>
      <c r="D379" s="54" t="s">
        <v>34</v>
      </c>
      <c r="E379" s="54" t="s">
        <v>375</v>
      </c>
      <c r="F379" s="54" t="s">
        <v>373</v>
      </c>
      <c r="G379" s="62"/>
      <c r="H379" s="141"/>
      <c r="I379" s="141"/>
      <c r="J379" s="141">
        <f>H379+I379</f>
        <v>0</v>
      </c>
    </row>
    <row r="380" spans="1:10" ht="25.5" x14ac:dyDescent="0.2">
      <c r="A380" s="89" t="s">
        <v>362</v>
      </c>
      <c r="B380" s="54" t="s">
        <v>158</v>
      </c>
      <c r="C380" s="54" t="s">
        <v>32</v>
      </c>
      <c r="D380" s="54" t="s">
        <v>34</v>
      </c>
      <c r="E380" s="54" t="s">
        <v>364</v>
      </c>
      <c r="F380" s="54"/>
      <c r="G380" s="62"/>
      <c r="H380" s="141">
        <f>H381</f>
        <v>900</v>
      </c>
      <c r="I380" s="141">
        <f t="shared" ref="I380:J381" si="160">I381</f>
        <v>0</v>
      </c>
      <c r="J380" s="141">
        <f t="shared" si="160"/>
        <v>900</v>
      </c>
    </row>
    <row r="381" spans="1:10" x14ac:dyDescent="0.2">
      <c r="A381" s="95" t="s">
        <v>379</v>
      </c>
      <c r="B381" s="54" t="s">
        <v>158</v>
      </c>
      <c r="C381" s="54" t="s">
        <v>32</v>
      </c>
      <c r="D381" s="54" t="s">
        <v>34</v>
      </c>
      <c r="E381" s="54" t="s">
        <v>378</v>
      </c>
      <c r="F381" s="54"/>
      <c r="G381" s="62"/>
      <c r="H381" s="141">
        <f>H382</f>
        <v>900</v>
      </c>
      <c r="I381" s="141">
        <f t="shared" si="160"/>
        <v>0</v>
      </c>
      <c r="J381" s="141">
        <f t="shared" si="160"/>
        <v>900</v>
      </c>
    </row>
    <row r="382" spans="1:10" ht="25.5" x14ac:dyDescent="0.2">
      <c r="A382" s="50" t="s">
        <v>504</v>
      </c>
      <c r="B382" s="54" t="s">
        <v>158</v>
      </c>
      <c r="C382" s="54" t="s">
        <v>32</v>
      </c>
      <c r="D382" s="54" t="s">
        <v>34</v>
      </c>
      <c r="E382" s="54" t="s">
        <v>378</v>
      </c>
      <c r="F382" s="54" t="s">
        <v>206</v>
      </c>
      <c r="G382" s="62"/>
      <c r="H382" s="141">
        <v>900</v>
      </c>
      <c r="I382" s="141"/>
      <c r="J382" s="141">
        <f>H382+I382</f>
        <v>900</v>
      </c>
    </row>
    <row r="383" spans="1:10" ht="25.5" x14ac:dyDescent="0.2">
      <c r="A383" s="89" t="s">
        <v>440</v>
      </c>
      <c r="B383" s="54" t="s">
        <v>158</v>
      </c>
      <c r="C383" s="54" t="s">
        <v>32</v>
      </c>
      <c r="D383" s="54" t="s">
        <v>34</v>
      </c>
      <c r="E383" s="54" t="s">
        <v>382</v>
      </c>
      <c r="F383" s="54"/>
      <c r="G383" s="62"/>
      <c r="H383" s="141">
        <f>H384</f>
        <v>3100</v>
      </c>
      <c r="I383" s="141">
        <f t="shared" ref="I383:J384" si="161">I384</f>
        <v>562.5</v>
      </c>
      <c r="J383" s="141">
        <f t="shared" si="161"/>
        <v>3662.5</v>
      </c>
    </row>
    <row r="384" spans="1:10" x14ac:dyDescent="0.2">
      <c r="A384" s="89" t="s">
        <v>385</v>
      </c>
      <c r="B384" s="54" t="s">
        <v>158</v>
      </c>
      <c r="C384" s="54" t="s">
        <v>32</v>
      </c>
      <c r="D384" s="54" t="s">
        <v>34</v>
      </c>
      <c r="E384" s="54" t="s">
        <v>384</v>
      </c>
      <c r="F384" s="54"/>
      <c r="G384" s="62"/>
      <c r="H384" s="141">
        <f>H385</f>
        <v>3100</v>
      </c>
      <c r="I384" s="141">
        <f t="shared" si="161"/>
        <v>562.5</v>
      </c>
      <c r="J384" s="141">
        <f t="shared" si="161"/>
        <v>3662.5</v>
      </c>
    </row>
    <row r="385" spans="1:10" ht="25.5" x14ac:dyDescent="0.2">
      <c r="A385" s="50" t="s">
        <v>504</v>
      </c>
      <c r="B385" s="54" t="s">
        <v>158</v>
      </c>
      <c r="C385" s="54" t="s">
        <v>32</v>
      </c>
      <c r="D385" s="54" t="s">
        <v>34</v>
      </c>
      <c r="E385" s="54" t="s">
        <v>384</v>
      </c>
      <c r="F385" s="54" t="s">
        <v>206</v>
      </c>
      <c r="G385" s="62"/>
      <c r="H385" s="141">
        <v>3100</v>
      </c>
      <c r="I385" s="141">
        <f>562.5-102.157+102.157</f>
        <v>562.5</v>
      </c>
      <c r="J385" s="141">
        <f>H385+I385</f>
        <v>3662.5</v>
      </c>
    </row>
    <row r="386" spans="1:10" x14ac:dyDescent="0.2">
      <c r="A386" s="39" t="s">
        <v>57</v>
      </c>
      <c r="B386" s="54" t="s">
        <v>158</v>
      </c>
      <c r="C386" s="54" t="s">
        <v>32</v>
      </c>
      <c r="D386" s="54" t="s">
        <v>32</v>
      </c>
      <c r="E386" s="54"/>
      <c r="F386" s="54"/>
      <c r="G386" s="62"/>
      <c r="H386" s="141">
        <f>H387</f>
        <v>163.33000000000001</v>
      </c>
      <c r="I386" s="141">
        <f t="shared" ref="I386:J387" si="162">I387</f>
        <v>0</v>
      </c>
      <c r="J386" s="141">
        <f t="shared" si="162"/>
        <v>163.33000000000001</v>
      </c>
    </row>
    <row r="387" spans="1:10" ht="25.5" x14ac:dyDescent="0.2">
      <c r="A387" s="49" t="s">
        <v>58</v>
      </c>
      <c r="B387" s="54" t="s">
        <v>158</v>
      </c>
      <c r="C387" s="54" t="s">
        <v>32</v>
      </c>
      <c r="D387" s="54" t="s">
        <v>32</v>
      </c>
      <c r="E387" s="91" t="s">
        <v>59</v>
      </c>
      <c r="F387" s="54"/>
      <c r="G387" s="62"/>
      <c r="H387" s="141">
        <f>H388</f>
        <v>163.33000000000001</v>
      </c>
      <c r="I387" s="141">
        <f t="shared" si="162"/>
        <v>0</v>
      </c>
      <c r="J387" s="141">
        <f t="shared" si="162"/>
        <v>163.33000000000001</v>
      </c>
    </row>
    <row r="388" spans="1:10" ht="38.25" x14ac:dyDescent="0.2">
      <c r="A388" s="49" t="s">
        <v>60</v>
      </c>
      <c r="B388" s="54" t="s">
        <v>158</v>
      </c>
      <c r="C388" s="54" t="s">
        <v>32</v>
      </c>
      <c r="D388" s="54" t="s">
        <v>32</v>
      </c>
      <c r="E388" s="54" t="s">
        <v>61</v>
      </c>
      <c r="F388" s="54"/>
      <c r="G388" s="62"/>
      <c r="H388" s="141">
        <f>H389</f>
        <v>163.33000000000001</v>
      </c>
      <c r="I388" s="141">
        <f t="shared" ref="I388:J389" si="163">I389</f>
        <v>0</v>
      </c>
      <c r="J388" s="141">
        <f t="shared" si="163"/>
        <v>163.33000000000001</v>
      </c>
    </row>
    <row r="389" spans="1:10" ht="51" x14ac:dyDescent="0.2">
      <c r="A389" s="49" t="s">
        <v>62</v>
      </c>
      <c r="B389" s="54" t="s">
        <v>158</v>
      </c>
      <c r="C389" s="54" t="s">
        <v>32</v>
      </c>
      <c r="D389" s="54" t="s">
        <v>32</v>
      </c>
      <c r="E389" s="54" t="s">
        <v>63</v>
      </c>
      <c r="F389" s="54"/>
      <c r="G389" s="62"/>
      <c r="H389" s="141">
        <f>H390</f>
        <v>163.33000000000001</v>
      </c>
      <c r="I389" s="141">
        <f t="shared" si="163"/>
        <v>0</v>
      </c>
      <c r="J389" s="141">
        <f t="shared" si="163"/>
        <v>163.33000000000001</v>
      </c>
    </row>
    <row r="390" spans="1:10" x14ac:dyDescent="0.2">
      <c r="A390" s="32" t="s">
        <v>372</v>
      </c>
      <c r="B390" s="54" t="s">
        <v>158</v>
      </c>
      <c r="C390" s="54" t="s">
        <v>32</v>
      </c>
      <c r="D390" s="54" t="s">
        <v>32</v>
      </c>
      <c r="E390" s="54" t="s">
        <v>63</v>
      </c>
      <c r="F390" s="54" t="s">
        <v>373</v>
      </c>
      <c r="G390" s="62"/>
      <c r="H390" s="141">
        <v>163.33000000000001</v>
      </c>
      <c r="I390" s="141"/>
      <c r="J390" s="141">
        <f>H390+I390</f>
        <v>163.33000000000001</v>
      </c>
    </row>
    <row r="391" spans="1:10" x14ac:dyDescent="0.2">
      <c r="A391" s="32" t="s">
        <v>64</v>
      </c>
      <c r="B391" s="54" t="s">
        <v>158</v>
      </c>
      <c r="C391" s="54" t="s">
        <v>32</v>
      </c>
      <c r="D391" s="54" t="s">
        <v>14</v>
      </c>
      <c r="E391" s="54"/>
      <c r="F391" s="54"/>
      <c r="G391" s="62"/>
      <c r="H391" s="141">
        <f>H392</f>
        <v>570</v>
      </c>
      <c r="I391" s="141">
        <f t="shared" ref="I391:J393" si="164">I392</f>
        <v>0</v>
      </c>
      <c r="J391" s="141">
        <f t="shared" si="164"/>
        <v>570</v>
      </c>
    </row>
    <row r="392" spans="1:10" x14ac:dyDescent="0.2">
      <c r="A392" s="40" t="s">
        <v>345</v>
      </c>
      <c r="B392" s="54" t="s">
        <v>158</v>
      </c>
      <c r="C392" s="54" t="s">
        <v>32</v>
      </c>
      <c r="D392" s="54" t="s">
        <v>14</v>
      </c>
      <c r="E392" s="54" t="s">
        <v>54</v>
      </c>
      <c r="F392" s="54"/>
      <c r="G392" s="62"/>
      <c r="H392" s="141">
        <f>H393</f>
        <v>570</v>
      </c>
      <c r="I392" s="141">
        <f t="shared" si="164"/>
        <v>0</v>
      </c>
      <c r="J392" s="141">
        <f t="shared" si="164"/>
        <v>570</v>
      </c>
    </row>
    <row r="393" spans="1:10" ht="38.25" x14ac:dyDescent="0.2">
      <c r="A393" s="93" t="s">
        <v>403</v>
      </c>
      <c r="B393" s="54" t="s">
        <v>158</v>
      </c>
      <c r="C393" s="54" t="s">
        <v>32</v>
      </c>
      <c r="D393" s="54" t="s">
        <v>14</v>
      </c>
      <c r="E393" s="54" t="s">
        <v>404</v>
      </c>
      <c r="F393" s="54"/>
      <c r="G393" s="62"/>
      <c r="H393" s="141">
        <f>H394</f>
        <v>570</v>
      </c>
      <c r="I393" s="141">
        <f t="shared" si="164"/>
        <v>0</v>
      </c>
      <c r="J393" s="141">
        <f t="shared" si="164"/>
        <v>570</v>
      </c>
    </row>
    <row r="394" spans="1:10" ht="25.5" x14ac:dyDescent="0.2">
      <c r="A394" s="40" t="s">
        <v>73</v>
      </c>
      <c r="B394" s="54" t="s">
        <v>158</v>
      </c>
      <c r="C394" s="54" t="s">
        <v>32</v>
      </c>
      <c r="D394" s="54" t="s">
        <v>14</v>
      </c>
      <c r="E394" s="54" t="s">
        <v>404</v>
      </c>
      <c r="F394" s="54" t="s">
        <v>74</v>
      </c>
      <c r="G394" s="62"/>
      <c r="H394" s="141">
        <v>570</v>
      </c>
      <c r="I394" s="141"/>
      <c r="J394" s="141">
        <f>H394+I394</f>
        <v>570</v>
      </c>
    </row>
    <row r="395" spans="1:10" x14ac:dyDescent="0.2">
      <c r="A395" s="32" t="s">
        <v>214</v>
      </c>
      <c r="B395" s="54" t="s">
        <v>158</v>
      </c>
      <c r="C395" s="54" t="s">
        <v>215</v>
      </c>
      <c r="D395" s="54"/>
      <c r="E395" s="54"/>
      <c r="F395" s="54"/>
      <c r="G395" s="62"/>
      <c r="H395" s="141">
        <f>H396</f>
        <v>755</v>
      </c>
      <c r="I395" s="141">
        <f t="shared" ref="I395:J397" si="165">I396</f>
        <v>-355</v>
      </c>
      <c r="J395" s="141">
        <f t="shared" si="165"/>
        <v>400</v>
      </c>
    </row>
    <row r="396" spans="1:10" x14ac:dyDescent="0.2">
      <c r="A396" s="32" t="s">
        <v>244</v>
      </c>
      <c r="B396" s="54" t="s">
        <v>158</v>
      </c>
      <c r="C396" s="54" t="s">
        <v>215</v>
      </c>
      <c r="D396" s="54" t="s">
        <v>83</v>
      </c>
      <c r="E396" s="54"/>
      <c r="F396" s="54"/>
      <c r="G396" s="62"/>
      <c r="H396" s="141">
        <f>H397</f>
        <v>755</v>
      </c>
      <c r="I396" s="141">
        <f t="shared" si="165"/>
        <v>-355</v>
      </c>
      <c r="J396" s="141">
        <f t="shared" si="165"/>
        <v>400</v>
      </c>
    </row>
    <row r="397" spans="1:10" ht="38.25" x14ac:dyDescent="0.2">
      <c r="A397" s="93" t="s">
        <v>403</v>
      </c>
      <c r="B397" s="54" t="s">
        <v>158</v>
      </c>
      <c r="C397" s="54" t="s">
        <v>215</v>
      </c>
      <c r="D397" s="54" t="s">
        <v>83</v>
      </c>
      <c r="E397" s="54" t="s">
        <v>404</v>
      </c>
      <c r="F397" s="54"/>
      <c r="G397" s="62"/>
      <c r="H397" s="141">
        <f>H398</f>
        <v>755</v>
      </c>
      <c r="I397" s="141">
        <f t="shared" si="165"/>
        <v>-355</v>
      </c>
      <c r="J397" s="141">
        <f t="shared" si="165"/>
        <v>400</v>
      </c>
    </row>
    <row r="398" spans="1:10" ht="25.5" x14ac:dyDescent="0.2">
      <c r="A398" s="40" t="s">
        <v>73</v>
      </c>
      <c r="B398" s="54" t="s">
        <v>158</v>
      </c>
      <c r="C398" s="54" t="s">
        <v>215</v>
      </c>
      <c r="D398" s="54" t="s">
        <v>83</v>
      </c>
      <c r="E398" s="54" t="s">
        <v>404</v>
      </c>
      <c r="F398" s="54" t="s">
        <v>74</v>
      </c>
      <c r="G398" s="62"/>
      <c r="H398" s="141">
        <v>755</v>
      </c>
      <c r="I398" s="141">
        <v>-355</v>
      </c>
      <c r="J398" s="141">
        <f>H398+I398</f>
        <v>400</v>
      </c>
    </row>
    <row r="399" spans="1:10" x14ac:dyDescent="0.2">
      <c r="A399" s="35" t="s">
        <v>218</v>
      </c>
      <c r="B399" s="54" t="s">
        <v>158</v>
      </c>
      <c r="C399" s="54" t="s">
        <v>14</v>
      </c>
      <c r="D399" s="54"/>
      <c r="E399" s="54"/>
      <c r="F399" s="54"/>
      <c r="G399" s="55"/>
      <c r="H399" s="141">
        <f>H400</f>
        <v>550</v>
      </c>
      <c r="I399" s="141">
        <f t="shared" ref="I399:J400" si="166">I400</f>
        <v>-220</v>
      </c>
      <c r="J399" s="141">
        <f t="shared" si="166"/>
        <v>330</v>
      </c>
    </row>
    <row r="400" spans="1:10" x14ac:dyDescent="0.2">
      <c r="A400" s="39" t="s">
        <v>219</v>
      </c>
      <c r="B400" s="54" t="s">
        <v>158</v>
      </c>
      <c r="C400" s="54" t="s">
        <v>14</v>
      </c>
      <c r="D400" s="54" t="s">
        <v>14</v>
      </c>
      <c r="E400" s="54"/>
      <c r="F400" s="54"/>
      <c r="G400" s="55"/>
      <c r="H400" s="141">
        <f>H401</f>
        <v>550</v>
      </c>
      <c r="I400" s="141">
        <f t="shared" si="166"/>
        <v>-220</v>
      </c>
      <c r="J400" s="141">
        <f t="shared" si="166"/>
        <v>330</v>
      </c>
    </row>
    <row r="401" spans="1:10" x14ac:dyDescent="0.2">
      <c r="A401" s="40" t="s">
        <v>345</v>
      </c>
      <c r="B401" s="54" t="s">
        <v>158</v>
      </c>
      <c r="C401" s="54" t="s">
        <v>14</v>
      </c>
      <c r="D401" s="54" t="s">
        <v>14</v>
      </c>
      <c r="E401" s="54" t="s">
        <v>54</v>
      </c>
      <c r="F401" s="54"/>
      <c r="G401" s="55"/>
      <c r="H401" s="141">
        <f>H402+H405+H407++H409+H411++H413++H415</f>
        <v>550</v>
      </c>
      <c r="I401" s="141">
        <f t="shared" ref="I401:J401" si="167">I402+I405+I407++I409+I411++I413++I415</f>
        <v>-220</v>
      </c>
      <c r="J401" s="141">
        <f t="shared" si="167"/>
        <v>330</v>
      </c>
    </row>
    <row r="402" spans="1:10" ht="38.25" x14ac:dyDescent="0.2">
      <c r="A402" s="89" t="s">
        <v>360</v>
      </c>
      <c r="B402" s="54" t="s">
        <v>158</v>
      </c>
      <c r="C402" s="54" t="s">
        <v>14</v>
      </c>
      <c r="D402" s="54" t="s">
        <v>14</v>
      </c>
      <c r="E402" s="54" t="s">
        <v>361</v>
      </c>
      <c r="F402" s="54"/>
      <c r="G402" s="55"/>
      <c r="H402" s="141">
        <f>H403+H404</f>
        <v>375</v>
      </c>
      <c r="I402" s="141">
        <f t="shared" ref="I402:J402" si="168">I403+I404</f>
        <v>-75</v>
      </c>
      <c r="J402" s="141">
        <f t="shared" si="168"/>
        <v>300</v>
      </c>
    </row>
    <row r="403" spans="1:10" ht="25.5" x14ac:dyDescent="0.2">
      <c r="A403" s="40" t="s">
        <v>73</v>
      </c>
      <c r="B403" s="54" t="s">
        <v>158</v>
      </c>
      <c r="C403" s="54" t="s">
        <v>14</v>
      </c>
      <c r="D403" s="54" t="s">
        <v>14</v>
      </c>
      <c r="E403" s="54" t="s">
        <v>361</v>
      </c>
      <c r="F403" s="54" t="s">
        <v>74</v>
      </c>
      <c r="G403" s="55"/>
      <c r="H403" s="141">
        <v>375</v>
      </c>
      <c r="I403" s="141">
        <v>-75</v>
      </c>
      <c r="J403" s="56">
        <f>H403+I403</f>
        <v>300</v>
      </c>
    </row>
    <row r="404" spans="1:10" ht="25.5" hidden="1" x14ac:dyDescent="0.2">
      <c r="A404" s="40" t="s">
        <v>221</v>
      </c>
      <c r="B404" s="54" t="s">
        <v>158</v>
      </c>
      <c r="C404" s="54" t="s">
        <v>14</v>
      </c>
      <c r="D404" s="54" t="s">
        <v>14</v>
      </c>
      <c r="E404" s="54" t="s">
        <v>361</v>
      </c>
      <c r="F404" s="54" t="s">
        <v>222</v>
      </c>
      <c r="G404" s="55"/>
      <c r="H404" s="141"/>
      <c r="I404" s="141"/>
      <c r="J404" s="56">
        <f>H404+I404</f>
        <v>0</v>
      </c>
    </row>
    <row r="405" spans="1:10" ht="38.25" x14ac:dyDescent="0.2">
      <c r="A405" s="98" t="s">
        <v>421</v>
      </c>
      <c r="B405" s="54" t="s">
        <v>158</v>
      </c>
      <c r="C405" s="54" t="s">
        <v>14</v>
      </c>
      <c r="D405" s="54" t="s">
        <v>14</v>
      </c>
      <c r="E405" s="54" t="s">
        <v>427</v>
      </c>
      <c r="F405" s="54"/>
      <c r="G405" s="55"/>
      <c r="H405" s="141">
        <f>H406</f>
        <v>100</v>
      </c>
      <c r="I405" s="141">
        <f t="shared" ref="I405:J405" si="169">I406</f>
        <v>-70</v>
      </c>
      <c r="J405" s="141">
        <f t="shared" si="169"/>
        <v>30</v>
      </c>
    </row>
    <row r="406" spans="1:10" ht="25.5" x14ac:dyDescent="0.2">
      <c r="A406" s="40" t="s">
        <v>73</v>
      </c>
      <c r="B406" s="54" t="s">
        <v>158</v>
      </c>
      <c r="C406" s="54" t="s">
        <v>14</v>
      </c>
      <c r="D406" s="54" t="s">
        <v>14</v>
      </c>
      <c r="E406" s="54" t="s">
        <v>427</v>
      </c>
      <c r="F406" s="54" t="s">
        <v>74</v>
      </c>
      <c r="G406" s="55"/>
      <c r="H406" s="141">
        <v>100</v>
      </c>
      <c r="I406" s="56">
        <v>-70</v>
      </c>
      <c r="J406" s="56">
        <f>H406+I406</f>
        <v>30</v>
      </c>
    </row>
    <row r="407" spans="1:10" ht="38.25" x14ac:dyDescent="0.2">
      <c r="A407" s="98" t="s">
        <v>422</v>
      </c>
      <c r="B407" s="54" t="s">
        <v>158</v>
      </c>
      <c r="C407" s="54" t="s">
        <v>14</v>
      </c>
      <c r="D407" s="54" t="s">
        <v>14</v>
      </c>
      <c r="E407" s="54" t="s">
        <v>428</v>
      </c>
      <c r="F407" s="54"/>
      <c r="G407" s="55"/>
      <c r="H407" s="141">
        <f>H408</f>
        <v>50</v>
      </c>
      <c r="I407" s="141">
        <f t="shared" ref="I407:J407" si="170">I408</f>
        <v>-50</v>
      </c>
      <c r="J407" s="141">
        <f t="shared" si="170"/>
        <v>0</v>
      </c>
    </row>
    <row r="408" spans="1:10" ht="25.5" x14ac:dyDescent="0.2">
      <c r="A408" s="40" t="s">
        <v>73</v>
      </c>
      <c r="B408" s="54" t="s">
        <v>158</v>
      </c>
      <c r="C408" s="54" t="s">
        <v>14</v>
      </c>
      <c r="D408" s="54" t="s">
        <v>14</v>
      </c>
      <c r="E408" s="54" t="s">
        <v>428</v>
      </c>
      <c r="F408" s="54" t="s">
        <v>74</v>
      </c>
      <c r="G408" s="55"/>
      <c r="H408" s="141">
        <v>50</v>
      </c>
      <c r="I408" s="56">
        <v>-50</v>
      </c>
      <c r="J408" s="56">
        <f>H408+I408</f>
        <v>0</v>
      </c>
    </row>
    <row r="409" spans="1:10" ht="38.25" x14ac:dyDescent="0.2">
      <c r="A409" s="98" t="s">
        <v>424</v>
      </c>
      <c r="B409" s="54" t="s">
        <v>158</v>
      </c>
      <c r="C409" s="54" t="s">
        <v>14</v>
      </c>
      <c r="D409" s="54" t="s">
        <v>14</v>
      </c>
      <c r="E409" s="54" t="s">
        <v>429</v>
      </c>
      <c r="F409" s="54"/>
      <c r="G409" s="55"/>
      <c r="H409" s="141">
        <f>H410</f>
        <v>7</v>
      </c>
      <c r="I409" s="141">
        <f t="shared" ref="I409:J409" si="171">I410</f>
        <v>-7</v>
      </c>
      <c r="J409" s="141">
        <f t="shared" si="171"/>
        <v>0</v>
      </c>
    </row>
    <row r="410" spans="1:10" ht="25.5" x14ac:dyDescent="0.2">
      <c r="A410" s="40" t="s">
        <v>73</v>
      </c>
      <c r="B410" s="54" t="s">
        <v>158</v>
      </c>
      <c r="C410" s="54" t="s">
        <v>14</v>
      </c>
      <c r="D410" s="54" t="s">
        <v>14</v>
      </c>
      <c r="E410" s="54" t="s">
        <v>429</v>
      </c>
      <c r="F410" s="54" t="s">
        <v>74</v>
      </c>
      <c r="G410" s="55"/>
      <c r="H410" s="141">
        <v>7</v>
      </c>
      <c r="I410" s="56">
        <v>-7</v>
      </c>
      <c r="J410" s="56">
        <f>H410+I410</f>
        <v>0</v>
      </c>
    </row>
    <row r="411" spans="1:10" ht="25.5" x14ac:dyDescent="0.2">
      <c r="A411" s="98" t="s">
        <v>423</v>
      </c>
      <c r="B411" s="54" t="s">
        <v>158</v>
      </c>
      <c r="C411" s="54" t="s">
        <v>14</v>
      </c>
      <c r="D411" s="54" t="s">
        <v>14</v>
      </c>
      <c r="E411" s="54" t="s">
        <v>430</v>
      </c>
      <c r="F411" s="54"/>
      <c r="G411" s="55"/>
      <c r="H411" s="141">
        <f>H412</f>
        <v>6</v>
      </c>
      <c r="I411" s="141">
        <f t="shared" ref="I411:J411" si="172">I412</f>
        <v>-6</v>
      </c>
      <c r="J411" s="141">
        <f t="shared" si="172"/>
        <v>0</v>
      </c>
    </row>
    <row r="412" spans="1:10" ht="25.5" x14ac:dyDescent="0.2">
      <c r="A412" s="40" t="s">
        <v>73</v>
      </c>
      <c r="B412" s="54" t="s">
        <v>158</v>
      </c>
      <c r="C412" s="54" t="s">
        <v>14</v>
      </c>
      <c r="D412" s="54" t="s">
        <v>14</v>
      </c>
      <c r="E412" s="54" t="s">
        <v>430</v>
      </c>
      <c r="F412" s="54" t="s">
        <v>74</v>
      </c>
      <c r="G412" s="55"/>
      <c r="H412" s="141">
        <v>6</v>
      </c>
      <c r="I412" s="56">
        <v>-6</v>
      </c>
      <c r="J412" s="56">
        <f>H412+I412</f>
        <v>0</v>
      </c>
    </row>
    <row r="413" spans="1:10" ht="51" x14ac:dyDescent="0.2">
      <c r="A413" s="98" t="s">
        <v>425</v>
      </c>
      <c r="B413" s="54" t="s">
        <v>158</v>
      </c>
      <c r="C413" s="54" t="s">
        <v>14</v>
      </c>
      <c r="D413" s="54" t="s">
        <v>14</v>
      </c>
      <c r="E413" s="54" t="s">
        <v>431</v>
      </c>
      <c r="F413" s="54"/>
      <c r="G413" s="55"/>
      <c r="H413" s="141">
        <f>H414</f>
        <v>6</v>
      </c>
      <c r="I413" s="141">
        <f t="shared" ref="I413:J413" si="173">I414</f>
        <v>-6</v>
      </c>
      <c r="J413" s="141">
        <f t="shared" si="173"/>
        <v>0</v>
      </c>
    </row>
    <row r="414" spans="1:10" ht="25.5" x14ac:dyDescent="0.2">
      <c r="A414" s="40" t="s">
        <v>73</v>
      </c>
      <c r="B414" s="54" t="s">
        <v>158</v>
      </c>
      <c r="C414" s="54" t="s">
        <v>14</v>
      </c>
      <c r="D414" s="54" t="s">
        <v>14</v>
      </c>
      <c r="E414" s="54" t="s">
        <v>431</v>
      </c>
      <c r="F414" s="54" t="s">
        <v>74</v>
      </c>
      <c r="G414" s="55"/>
      <c r="H414" s="141">
        <v>6</v>
      </c>
      <c r="I414" s="56">
        <v>-6</v>
      </c>
      <c r="J414" s="56">
        <f>H414+I414</f>
        <v>0</v>
      </c>
    </row>
    <row r="415" spans="1:10" ht="25.5" x14ac:dyDescent="0.2">
      <c r="A415" s="98" t="s">
        <v>426</v>
      </c>
      <c r="B415" s="54" t="s">
        <v>158</v>
      </c>
      <c r="C415" s="54" t="s">
        <v>14</v>
      </c>
      <c r="D415" s="54" t="s">
        <v>14</v>
      </c>
      <c r="E415" s="54" t="s">
        <v>432</v>
      </c>
      <c r="F415" s="54"/>
      <c r="G415" s="55"/>
      <c r="H415" s="141">
        <f>H416</f>
        <v>6</v>
      </c>
      <c r="I415" s="141">
        <f t="shared" ref="I415:J415" si="174">I416</f>
        <v>-6</v>
      </c>
      <c r="J415" s="141">
        <f t="shared" si="174"/>
        <v>0</v>
      </c>
    </row>
    <row r="416" spans="1:10" ht="25.5" x14ac:dyDescent="0.2">
      <c r="A416" s="40" t="s">
        <v>73</v>
      </c>
      <c r="B416" s="54" t="s">
        <v>158</v>
      </c>
      <c r="C416" s="54" t="s">
        <v>14</v>
      </c>
      <c r="D416" s="54" t="s">
        <v>14</v>
      </c>
      <c r="E416" s="54" t="s">
        <v>433</v>
      </c>
      <c r="F416" s="54" t="s">
        <v>74</v>
      </c>
      <c r="G416" s="55"/>
      <c r="H416" s="141">
        <v>6</v>
      </c>
      <c r="I416" s="56">
        <v>-6</v>
      </c>
      <c r="J416" s="56">
        <f>H416+I416</f>
        <v>0</v>
      </c>
    </row>
    <row r="417" spans="1:10" ht="25.5" hidden="1" x14ac:dyDescent="0.2">
      <c r="A417" s="40" t="s">
        <v>221</v>
      </c>
      <c r="B417" s="54" t="s">
        <v>158</v>
      </c>
      <c r="C417" s="54" t="s">
        <v>14</v>
      </c>
      <c r="D417" s="54" t="s">
        <v>14</v>
      </c>
      <c r="E417" s="54" t="s">
        <v>220</v>
      </c>
      <c r="F417" s="54" t="s">
        <v>222</v>
      </c>
      <c r="G417" s="55"/>
      <c r="H417" s="141"/>
      <c r="I417" s="56"/>
      <c r="J417" s="56">
        <f>H417+I417</f>
        <v>0</v>
      </c>
    </row>
    <row r="418" spans="1:10" x14ac:dyDescent="0.2">
      <c r="A418" s="44" t="s">
        <v>81</v>
      </c>
      <c r="B418" s="54" t="s">
        <v>158</v>
      </c>
      <c r="C418" s="54" t="s">
        <v>15</v>
      </c>
      <c r="D418" s="54" t="s">
        <v>119</v>
      </c>
      <c r="E418" s="54"/>
      <c r="F418" s="54"/>
      <c r="G418" s="55"/>
      <c r="H418" s="56">
        <f>H422+H419+H451+H454</f>
        <v>8296.74</v>
      </c>
      <c r="I418" s="56">
        <f>I422+I419+I451+I454</f>
        <v>8686.9470000000001</v>
      </c>
      <c r="J418" s="56">
        <f>J422+J419+J451+J454</f>
        <v>16983.686999999998</v>
      </c>
    </row>
    <row r="419" spans="1:10" x14ac:dyDescent="0.2">
      <c r="A419" s="32" t="s">
        <v>223</v>
      </c>
      <c r="B419" s="54" t="s">
        <v>158</v>
      </c>
      <c r="C419" s="54" t="s">
        <v>15</v>
      </c>
      <c r="D419" s="54" t="s">
        <v>98</v>
      </c>
      <c r="E419" s="54"/>
      <c r="F419" s="54"/>
      <c r="G419" s="55"/>
      <c r="H419" s="56">
        <f t="shared" ref="H419:I420" si="175">H420</f>
        <v>123</v>
      </c>
      <c r="I419" s="56">
        <f t="shared" si="175"/>
        <v>152.07</v>
      </c>
      <c r="J419" s="56">
        <f>H419+I419</f>
        <v>275.07</v>
      </c>
    </row>
    <row r="420" spans="1:10" x14ac:dyDescent="0.2">
      <c r="A420" s="32" t="s">
        <v>443</v>
      </c>
      <c r="B420" s="54" t="s">
        <v>158</v>
      </c>
      <c r="C420" s="54" t="s">
        <v>15</v>
      </c>
      <c r="D420" s="54" t="s">
        <v>98</v>
      </c>
      <c r="E420" s="54" t="s">
        <v>224</v>
      </c>
      <c r="F420" s="54"/>
      <c r="G420" s="55"/>
      <c r="H420" s="56">
        <f t="shared" si="175"/>
        <v>123</v>
      </c>
      <c r="I420" s="56">
        <f t="shared" si="175"/>
        <v>152.07</v>
      </c>
      <c r="J420" s="56">
        <f>H420+I420</f>
        <v>275.07</v>
      </c>
    </row>
    <row r="421" spans="1:10" x14ac:dyDescent="0.2">
      <c r="A421" s="40" t="s">
        <v>225</v>
      </c>
      <c r="B421" s="54" t="s">
        <v>158</v>
      </c>
      <c r="C421" s="54" t="s">
        <v>15</v>
      </c>
      <c r="D421" s="54" t="s">
        <v>98</v>
      </c>
      <c r="E421" s="54" t="s">
        <v>224</v>
      </c>
      <c r="F421" s="54" t="s">
        <v>226</v>
      </c>
      <c r="G421" s="55"/>
      <c r="H421" s="56">
        <v>123</v>
      </c>
      <c r="I421" s="56">
        <v>152.07</v>
      </c>
      <c r="J421" s="56">
        <f>H421+I421</f>
        <v>275.07</v>
      </c>
    </row>
    <row r="422" spans="1:10" x14ac:dyDescent="0.2">
      <c r="A422" s="44" t="s">
        <v>227</v>
      </c>
      <c r="B422" s="54" t="s">
        <v>158</v>
      </c>
      <c r="C422" s="54" t="s">
        <v>15</v>
      </c>
      <c r="D422" s="54" t="s">
        <v>121</v>
      </c>
      <c r="E422" s="54"/>
      <c r="F422" s="54"/>
      <c r="G422" s="55"/>
      <c r="H422" s="56">
        <f>H435+H429+H448+H438+H423</f>
        <v>1289.21</v>
      </c>
      <c r="I422" s="56">
        <f>I435+I429+I448+I438+I423</f>
        <v>4012.4070000000002</v>
      </c>
      <c r="J422" s="56">
        <f>J435+J429+J448+J438+J423</f>
        <v>5301.6170000000002</v>
      </c>
    </row>
    <row r="423" spans="1:10" ht="38.25" x14ac:dyDescent="0.2">
      <c r="A423" s="137" t="s">
        <v>501</v>
      </c>
      <c r="B423" s="54" t="s">
        <v>158</v>
      </c>
      <c r="C423" s="54" t="s">
        <v>15</v>
      </c>
      <c r="D423" s="54" t="s">
        <v>121</v>
      </c>
      <c r="E423" s="54" t="s">
        <v>483</v>
      </c>
      <c r="F423" s="54"/>
      <c r="G423" s="55"/>
      <c r="H423" s="56">
        <f>H424</f>
        <v>0</v>
      </c>
      <c r="I423" s="56">
        <f t="shared" ref="I423:J423" si="176">I424</f>
        <v>2591.8490000000002</v>
      </c>
      <c r="J423" s="56">
        <f t="shared" si="176"/>
        <v>2591.8490000000002</v>
      </c>
    </row>
    <row r="424" spans="1:10" ht="51" x14ac:dyDescent="0.2">
      <c r="A424" s="49" t="s">
        <v>503</v>
      </c>
      <c r="B424" s="54" t="s">
        <v>158</v>
      </c>
      <c r="C424" s="54" t="s">
        <v>15</v>
      </c>
      <c r="D424" s="54" t="s">
        <v>121</v>
      </c>
      <c r="E424" s="54" t="s">
        <v>502</v>
      </c>
      <c r="F424" s="54"/>
      <c r="G424" s="55"/>
      <c r="H424" s="56">
        <f>H425+H427</f>
        <v>0</v>
      </c>
      <c r="I424" s="56">
        <f t="shared" ref="I424:J424" si="177">I425+I427</f>
        <v>2591.8490000000002</v>
      </c>
      <c r="J424" s="56">
        <f t="shared" si="177"/>
        <v>2591.8490000000002</v>
      </c>
    </row>
    <row r="425" spans="1:10" ht="38.25" x14ac:dyDescent="0.2">
      <c r="A425" s="44" t="s">
        <v>515</v>
      </c>
      <c r="B425" s="54" t="s">
        <v>158</v>
      </c>
      <c r="C425" s="54" t="s">
        <v>15</v>
      </c>
      <c r="D425" s="54" t="s">
        <v>121</v>
      </c>
      <c r="E425" s="54" t="s">
        <v>490</v>
      </c>
      <c r="F425" s="54"/>
      <c r="G425" s="55"/>
      <c r="H425" s="56">
        <f>H426</f>
        <v>0</v>
      </c>
      <c r="I425" s="56">
        <f t="shared" ref="I425:J425" si="178">I426</f>
        <v>1141.259</v>
      </c>
      <c r="J425" s="56">
        <f t="shared" si="178"/>
        <v>1141.259</v>
      </c>
    </row>
    <row r="426" spans="1:10" x14ac:dyDescent="0.2">
      <c r="A426" s="96" t="s">
        <v>517</v>
      </c>
      <c r="B426" s="54" t="s">
        <v>158</v>
      </c>
      <c r="C426" s="54" t="s">
        <v>15</v>
      </c>
      <c r="D426" s="54" t="s">
        <v>121</v>
      </c>
      <c r="E426" s="54" t="s">
        <v>490</v>
      </c>
      <c r="F426" s="54" t="s">
        <v>239</v>
      </c>
      <c r="G426" s="55"/>
      <c r="H426" s="56"/>
      <c r="I426" s="56">
        <f>366.539+774.72</f>
        <v>1141.259</v>
      </c>
      <c r="J426" s="56">
        <f>H426+I426</f>
        <v>1141.259</v>
      </c>
    </row>
    <row r="427" spans="1:10" ht="38.25" x14ac:dyDescent="0.2">
      <c r="A427" s="44" t="s">
        <v>516</v>
      </c>
      <c r="B427" s="54" t="s">
        <v>158</v>
      </c>
      <c r="C427" s="54" t="s">
        <v>15</v>
      </c>
      <c r="D427" s="54" t="s">
        <v>121</v>
      </c>
      <c r="E427" s="54" t="s">
        <v>485</v>
      </c>
      <c r="F427" s="54"/>
      <c r="G427" s="55"/>
      <c r="H427" s="56">
        <f>H428</f>
        <v>0</v>
      </c>
      <c r="I427" s="56">
        <f t="shared" ref="I427:J427" si="179">I428</f>
        <v>1450.5900000000001</v>
      </c>
      <c r="J427" s="56">
        <f t="shared" si="179"/>
        <v>1450.5900000000001</v>
      </c>
    </row>
    <row r="428" spans="1:10" x14ac:dyDescent="0.2">
      <c r="A428" s="96" t="s">
        <v>517</v>
      </c>
      <c r="B428" s="54" t="s">
        <v>158</v>
      </c>
      <c r="C428" s="54" t="s">
        <v>15</v>
      </c>
      <c r="D428" s="54" t="s">
        <v>121</v>
      </c>
      <c r="E428" s="54" t="s">
        <v>485</v>
      </c>
      <c r="F428" s="54" t="s">
        <v>239</v>
      </c>
      <c r="G428" s="55"/>
      <c r="H428" s="56"/>
      <c r="I428" s="56">
        <f>984.581+466.009</f>
        <v>1450.5900000000001</v>
      </c>
      <c r="J428" s="56">
        <f>H428+I428</f>
        <v>1450.5900000000001</v>
      </c>
    </row>
    <row r="429" spans="1:10" ht="25.5" x14ac:dyDescent="0.2">
      <c r="A429" s="49" t="s">
        <v>58</v>
      </c>
      <c r="B429" s="54" t="s">
        <v>158</v>
      </c>
      <c r="C429" s="54" t="s">
        <v>15</v>
      </c>
      <c r="D429" s="54" t="s">
        <v>121</v>
      </c>
      <c r="E429" s="54" t="s">
        <v>228</v>
      </c>
      <c r="F429" s="54"/>
      <c r="G429" s="55"/>
      <c r="H429" s="56">
        <f>H430</f>
        <v>609.21</v>
      </c>
      <c r="I429" s="56">
        <f t="shared" ref="I429:J429" si="180">I430</f>
        <v>0</v>
      </c>
      <c r="J429" s="56">
        <f t="shared" si="180"/>
        <v>609.21</v>
      </c>
    </row>
    <row r="430" spans="1:10" ht="38.25" x14ac:dyDescent="0.2">
      <c r="A430" s="49" t="s">
        <v>229</v>
      </c>
      <c r="B430" s="54" t="s">
        <v>158</v>
      </c>
      <c r="C430" s="54" t="s">
        <v>15</v>
      </c>
      <c r="D430" s="54" t="s">
        <v>121</v>
      </c>
      <c r="E430" s="54" t="s">
        <v>230</v>
      </c>
      <c r="F430" s="54"/>
      <c r="G430" s="55"/>
      <c r="H430" s="56">
        <f>H431+H433</f>
        <v>609.21</v>
      </c>
      <c r="I430" s="56">
        <f t="shared" ref="I430:J430" si="181">I431+I433</f>
        <v>0</v>
      </c>
      <c r="J430" s="56">
        <f t="shared" si="181"/>
        <v>609.21</v>
      </c>
    </row>
    <row r="431" spans="1:10" ht="102" hidden="1" x14ac:dyDescent="0.2">
      <c r="A431" s="88" t="s">
        <v>231</v>
      </c>
      <c r="B431" s="54" t="s">
        <v>158</v>
      </c>
      <c r="C431" s="54" t="s">
        <v>15</v>
      </c>
      <c r="D431" s="54" t="s">
        <v>121</v>
      </c>
      <c r="E431" s="54" t="s">
        <v>232</v>
      </c>
      <c r="F431" s="54"/>
      <c r="G431" s="55"/>
      <c r="H431" s="56">
        <f>H432</f>
        <v>0</v>
      </c>
      <c r="I431" s="56">
        <f t="shared" ref="I431:J431" si="182">I432</f>
        <v>0</v>
      </c>
      <c r="J431" s="56">
        <f t="shared" si="182"/>
        <v>0</v>
      </c>
    </row>
    <row r="432" spans="1:10" ht="25.5" hidden="1" x14ac:dyDescent="0.2">
      <c r="A432" s="40" t="s">
        <v>233</v>
      </c>
      <c r="B432" s="54" t="s">
        <v>158</v>
      </c>
      <c r="C432" s="54" t="s">
        <v>15</v>
      </c>
      <c r="D432" s="54" t="s">
        <v>121</v>
      </c>
      <c r="E432" s="54" t="s">
        <v>232</v>
      </c>
      <c r="F432" s="54" t="s">
        <v>94</v>
      </c>
      <c r="G432" s="55"/>
      <c r="H432" s="56"/>
      <c r="I432" s="56"/>
      <c r="J432" s="56">
        <f>H432+I432</f>
        <v>0</v>
      </c>
    </row>
    <row r="433" spans="1:10" ht="89.25" x14ac:dyDescent="0.2">
      <c r="A433" s="86" t="s">
        <v>234</v>
      </c>
      <c r="B433" s="54" t="s">
        <v>158</v>
      </c>
      <c r="C433" s="54" t="s">
        <v>15</v>
      </c>
      <c r="D433" s="54" t="s">
        <v>121</v>
      </c>
      <c r="E433" s="54" t="s">
        <v>235</v>
      </c>
      <c r="F433" s="54"/>
      <c r="G433" s="55"/>
      <c r="H433" s="56">
        <f>H434</f>
        <v>609.21</v>
      </c>
      <c r="I433" s="56">
        <f t="shared" ref="I433:J433" si="183">I434</f>
        <v>0</v>
      </c>
      <c r="J433" s="56">
        <f t="shared" si="183"/>
        <v>609.21</v>
      </c>
    </row>
    <row r="434" spans="1:10" ht="25.5" x14ac:dyDescent="0.2">
      <c r="A434" s="40" t="s">
        <v>233</v>
      </c>
      <c r="B434" s="54" t="s">
        <v>158</v>
      </c>
      <c r="C434" s="54" t="s">
        <v>15</v>
      </c>
      <c r="D434" s="54" t="s">
        <v>121</v>
      </c>
      <c r="E434" s="54" t="s">
        <v>235</v>
      </c>
      <c r="F434" s="54" t="s">
        <v>94</v>
      </c>
      <c r="G434" s="55"/>
      <c r="H434" s="56">
        <v>609.21</v>
      </c>
      <c r="I434" s="56"/>
      <c r="J434" s="56">
        <f>H434+I434</f>
        <v>609.21</v>
      </c>
    </row>
    <row r="435" spans="1:10" x14ac:dyDescent="0.2">
      <c r="A435" s="44" t="s">
        <v>92</v>
      </c>
      <c r="B435" s="54" t="s">
        <v>158</v>
      </c>
      <c r="C435" s="54" t="s">
        <v>15</v>
      </c>
      <c r="D435" s="54" t="s">
        <v>121</v>
      </c>
      <c r="E435" s="54" t="s">
        <v>93</v>
      </c>
      <c r="F435" s="54"/>
      <c r="G435" s="55"/>
      <c r="H435" s="56">
        <f>H436</f>
        <v>480</v>
      </c>
      <c r="I435" s="56">
        <f t="shared" ref="I435:J435" si="184">I436</f>
        <v>100</v>
      </c>
      <c r="J435" s="56">
        <f t="shared" si="184"/>
        <v>580</v>
      </c>
    </row>
    <row r="436" spans="1:10" x14ac:dyDescent="0.2">
      <c r="A436" s="40" t="s">
        <v>455</v>
      </c>
      <c r="B436" s="54" t="s">
        <v>158</v>
      </c>
      <c r="C436" s="54" t="s">
        <v>15</v>
      </c>
      <c r="D436" s="54" t="s">
        <v>121</v>
      </c>
      <c r="E436" s="54" t="s">
        <v>236</v>
      </c>
      <c r="F436" s="54"/>
      <c r="G436" s="55"/>
      <c r="H436" s="56">
        <f>H437</f>
        <v>480</v>
      </c>
      <c r="I436" s="56">
        <f t="shared" ref="I436:J436" si="185">I437</f>
        <v>100</v>
      </c>
      <c r="J436" s="56">
        <f t="shared" si="185"/>
        <v>580</v>
      </c>
    </row>
    <row r="437" spans="1:10" ht="25.5" x14ac:dyDescent="0.2">
      <c r="A437" s="40" t="s">
        <v>90</v>
      </c>
      <c r="B437" s="54" t="s">
        <v>158</v>
      </c>
      <c r="C437" s="54" t="s">
        <v>15</v>
      </c>
      <c r="D437" s="54" t="s">
        <v>121</v>
      </c>
      <c r="E437" s="54" t="s">
        <v>236</v>
      </c>
      <c r="F437" s="54" t="s">
        <v>91</v>
      </c>
      <c r="G437" s="55"/>
      <c r="H437" s="56">
        <v>480</v>
      </c>
      <c r="I437" s="56">
        <v>100</v>
      </c>
      <c r="J437" s="56">
        <f>H437+I437</f>
        <v>580</v>
      </c>
    </row>
    <row r="438" spans="1:10" x14ac:dyDescent="0.2">
      <c r="A438" s="40" t="s">
        <v>345</v>
      </c>
      <c r="B438" s="54" t="s">
        <v>158</v>
      </c>
      <c r="C438" s="54" t="s">
        <v>15</v>
      </c>
      <c r="D438" s="54" t="s">
        <v>121</v>
      </c>
      <c r="E438" s="54" t="s">
        <v>54</v>
      </c>
      <c r="F438" s="54"/>
      <c r="G438" s="55"/>
      <c r="H438" s="56">
        <f>H443+H446+H439+H441</f>
        <v>200</v>
      </c>
      <c r="I438" s="56">
        <f>I443+I446+I439+I441</f>
        <v>1320.558</v>
      </c>
      <c r="J438" s="56">
        <f>J443+J446+J439+J441</f>
        <v>1520.558</v>
      </c>
    </row>
    <row r="439" spans="1:10" ht="27.75" customHeight="1" x14ac:dyDescent="0.2">
      <c r="A439" s="89" t="s">
        <v>366</v>
      </c>
      <c r="B439" s="54" t="s">
        <v>158</v>
      </c>
      <c r="C439" s="54" t="s">
        <v>15</v>
      </c>
      <c r="D439" s="54" t="s">
        <v>121</v>
      </c>
      <c r="E439" s="54" t="s">
        <v>367</v>
      </c>
      <c r="F439" s="54"/>
      <c r="G439" s="55"/>
      <c r="H439" s="56">
        <f>H440</f>
        <v>200</v>
      </c>
      <c r="I439" s="56">
        <f t="shared" ref="I439:J439" si="186">I440</f>
        <v>0</v>
      </c>
      <c r="J439" s="56">
        <f t="shared" si="186"/>
        <v>200</v>
      </c>
    </row>
    <row r="440" spans="1:10" x14ac:dyDescent="0.2">
      <c r="A440" s="96" t="s">
        <v>517</v>
      </c>
      <c r="B440" s="54" t="s">
        <v>158</v>
      </c>
      <c r="C440" s="54" t="s">
        <v>15</v>
      </c>
      <c r="D440" s="54" t="s">
        <v>121</v>
      </c>
      <c r="E440" s="54" t="s">
        <v>367</v>
      </c>
      <c r="F440" s="54" t="s">
        <v>239</v>
      </c>
      <c r="G440" s="55"/>
      <c r="H440" s="56">
        <v>200</v>
      </c>
      <c r="I440" s="56"/>
      <c r="J440" s="56">
        <f>H440+I440</f>
        <v>200</v>
      </c>
    </row>
    <row r="441" spans="1:10" ht="38.25" x14ac:dyDescent="0.2">
      <c r="A441" s="89" t="s">
        <v>360</v>
      </c>
      <c r="B441" s="54" t="s">
        <v>158</v>
      </c>
      <c r="C441" s="54" t="s">
        <v>15</v>
      </c>
      <c r="D441" s="54" t="s">
        <v>121</v>
      </c>
      <c r="E441" s="54" t="s">
        <v>361</v>
      </c>
      <c r="F441" s="54"/>
      <c r="G441" s="55"/>
      <c r="H441" s="56">
        <f>H442</f>
        <v>0</v>
      </c>
      <c r="I441" s="56">
        <f t="shared" ref="I441:J441" si="187">I442</f>
        <v>500</v>
      </c>
      <c r="J441" s="56">
        <f t="shared" si="187"/>
        <v>500</v>
      </c>
    </row>
    <row r="442" spans="1:10" x14ac:dyDescent="0.2">
      <c r="A442" s="96" t="s">
        <v>517</v>
      </c>
      <c r="B442" s="54" t="s">
        <v>158</v>
      </c>
      <c r="C442" s="54" t="s">
        <v>15</v>
      </c>
      <c r="D442" s="54" t="s">
        <v>121</v>
      </c>
      <c r="E442" s="54" t="s">
        <v>361</v>
      </c>
      <c r="F442" s="54" t="s">
        <v>239</v>
      </c>
      <c r="G442" s="55"/>
      <c r="H442" s="56"/>
      <c r="I442" s="56">
        <f>220+280</f>
        <v>500</v>
      </c>
      <c r="J442" s="56">
        <f>H442+I442</f>
        <v>500</v>
      </c>
    </row>
    <row r="443" spans="1:10" ht="25.5" x14ac:dyDescent="0.2">
      <c r="A443" s="89" t="s">
        <v>362</v>
      </c>
      <c r="B443" s="54" t="s">
        <v>158</v>
      </c>
      <c r="C443" s="54" t="s">
        <v>15</v>
      </c>
      <c r="D443" s="54" t="s">
        <v>121</v>
      </c>
      <c r="E443" s="54" t="s">
        <v>364</v>
      </c>
      <c r="F443" s="54"/>
      <c r="G443" s="55"/>
      <c r="H443" s="56">
        <f>H444</f>
        <v>0</v>
      </c>
      <c r="I443" s="56">
        <f t="shared" ref="I443:J444" si="188">I444</f>
        <v>820.55799999999999</v>
      </c>
      <c r="J443" s="56">
        <f t="shared" si="188"/>
        <v>820.55799999999999</v>
      </c>
    </row>
    <row r="444" spans="1:10" x14ac:dyDescent="0.2">
      <c r="A444" s="95" t="s">
        <v>363</v>
      </c>
      <c r="B444" s="54" t="s">
        <v>158</v>
      </c>
      <c r="C444" s="54" t="s">
        <v>15</v>
      </c>
      <c r="D444" s="54" t="s">
        <v>121</v>
      </c>
      <c r="E444" s="54" t="s">
        <v>365</v>
      </c>
      <c r="F444" s="54"/>
      <c r="G444" s="55"/>
      <c r="H444" s="56">
        <f>H445</f>
        <v>0</v>
      </c>
      <c r="I444" s="56">
        <f t="shared" si="188"/>
        <v>820.55799999999999</v>
      </c>
      <c r="J444" s="56">
        <f t="shared" si="188"/>
        <v>820.55799999999999</v>
      </c>
    </row>
    <row r="445" spans="1:10" x14ac:dyDescent="0.2">
      <c r="A445" s="96" t="s">
        <v>517</v>
      </c>
      <c r="B445" s="54" t="s">
        <v>158</v>
      </c>
      <c r="C445" s="54" t="s">
        <v>15</v>
      </c>
      <c r="D445" s="54" t="s">
        <v>121</v>
      </c>
      <c r="E445" s="54" t="s">
        <v>365</v>
      </c>
      <c r="F445" s="54" t="s">
        <v>239</v>
      </c>
      <c r="G445" s="55"/>
      <c r="H445" s="56"/>
      <c r="I445" s="56">
        <f>500+320.558</f>
        <v>820.55799999999999</v>
      </c>
      <c r="J445" s="56">
        <f>H445+I445</f>
        <v>820.55799999999999</v>
      </c>
    </row>
    <row r="446" spans="1:10" ht="25.5" hidden="1" x14ac:dyDescent="0.2">
      <c r="A446" s="89" t="s">
        <v>349</v>
      </c>
      <c r="B446" s="54" t="s">
        <v>158</v>
      </c>
      <c r="C446" s="54" t="s">
        <v>15</v>
      </c>
      <c r="D446" s="54" t="s">
        <v>121</v>
      </c>
      <c r="E446" s="99">
        <v>7953500</v>
      </c>
      <c r="F446" s="54"/>
      <c r="G446" s="55"/>
      <c r="H446" s="56">
        <f>H447</f>
        <v>0</v>
      </c>
      <c r="I446" s="56">
        <f t="shared" ref="I446:J446" si="189">I447</f>
        <v>0</v>
      </c>
      <c r="J446" s="56">
        <f t="shared" si="189"/>
        <v>0</v>
      </c>
    </row>
    <row r="447" spans="1:10" ht="25.5" hidden="1" x14ac:dyDescent="0.2">
      <c r="A447" s="40" t="s">
        <v>90</v>
      </c>
      <c r="B447" s="54" t="s">
        <v>158</v>
      </c>
      <c r="C447" s="54" t="s">
        <v>15</v>
      </c>
      <c r="D447" s="54" t="s">
        <v>121</v>
      </c>
      <c r="E447" s="54" t="s">
        <v>350</v>
      </c>
      <c r="F447" s="54" t="s">
        <v>239</v>
      </c>
      <c r="G447" s="55"/>
      <c r="H447" s="56"/>
      <c r="I447" s="56"/>
      <c r="J447" s="56">
        <f>H447+I447</f>
        <v>0</v>
      </c>
    </row>
    <row r="448" spans="1:10" hidden="1" x14ac:dyDescent="0.2">
      <c r="A448" s="44" t="s">
        <v>53</v>
      </c>
      <c r="B448" s="54" t="s">
        <v>158</v>
      </c>
      <c r="C448" s="54" t="s">
        <v>15</v>
      </c>
      <c r="D448" s="54" t="s">
        <v>121</v>
      </c>
      <c r="E448" s="54" t="s">
        <v>54</v>
      </c>
      <c r="F448" s="54"/>
      <c r="G448" s="55"/>
      <c r="H448" s="56">
        <f>H449</f>
        <v>0</v>
      </c>
      <c r="I448" s="56">
        <f t="shared" ref="I448:J449" si="190">I449</f>
        <v>0</v>
      </c>
      <c r="J448" s="56">
        <f t="shared" si="190"/>
        <v>0</v>
      </c>
    </row>
    <row r="449" spans="1:10" ht="25.5" hidden="1" x14ac:dyDescent="0.2">
      <c r="A449" s="122" t="s">
        <v>237</v>
      </c>
      <c r="B449" s="54" t="s">
        <v>158</v>
      </c>
      <c r="C449" s="54" t="s">
        <v>15</v>
      </c>
      <c r="D449" s="54" t="s">
        <v>121</v>
      </c>
      <c r="E449" s="54" t="s">
        <v>238</v>
      </c>
      <c r="F449" s="54"/>
      <c r="G449" s="55"/>
      <c r="H449" s="56">
        <f>H450</f>
        <v>0</v>
      </c>
      <c r="I449" s="56">
        <f t="shared" si="190"/>
        <v>0</v>
      </c>
      <c r="J449" s="56">
        <f t="shared" si="190"/>
        <v>0</v>
      </c>
    </row>
    <row r="450" spans="1:10" ht="25.5" hidden="1" x14ac:dyDescent="0.2">
      <c r="A450" s="40" t="s">
        <v>90</v>
      </c>
      <c r="B450" s="54" t="s">
        <v>158</v>
      </c>
      <c r="C450" s="54" t="s">
        <v>15</v>
      </c>
      <c r="D450" s="54" t="s">
        <v>121</v>
      </c>
      <c r="E450" s="54" t="s">
        <v>238</v>
      </c>
      <c r="F450" s="54" t="s">
        <v>239</v>
      </c>
      <c r="G450" s="55"/>
      <c r="H450" s="56"/>
      <c r="I450" s="56"/>
      <c r="J450" s="56">
        <f>H450+I450</f>
        <v>0</v>
      </c>
    </row>
    <row r="451" spans="1:10" x14ac:dyDescent="0.2">
      <c r="A451" s="40" t="s">
        <v>82</v>
      </c>
      <c r="B451" s="54" t="s">
        <v>158</v>
      </c>
      <c r="C451" s="54" t="s">
        <v>15</v>
      </c>
      <c r="D451" s="54" t="s">
        <v>83</v>
      </c>
      <c r="E451" s="54"/>
      <c r="F451" s="54"/>
      <c r="G451" s="55"/>
      <c r="H451" s="56">
        <f>H452</f>
        <v>6864.53</v>
      </c>
      <c r="I451" s="56">
        <f t="shared" ref="I451:J452" si="191">I452</f>
        <v>4522.47</v>
      </c>
      <c r="J451" s="56">
        <f t="shared" si="191"/>
        <v>11387</v>
      </c>
    </row>
    <row r="452" spans="1:10" ht="25.5" x14ac:dyDescent="0.2">
      <c r="A452" s="90" t="s">
        <v>454</v>
      </c>
      <c r="B452" s="54" t="s">
        <v>158</v>
      </c>
      <c r="C452" s="54" t="s">
        <v>15</v>
      </c>
      <c r="D452" s="54" t="s">
        <v>83</v>
      </c>
      <c r="E452" s="54" t="s">
        <v>453</v>
      </c>
      <c r="F452" s="54"/>
      <c r="G452" s="55"/>
      <c r="H452" s="56">
        <f>H453</f>
        <v>6864.53</v>
      </c>
      <c r="I452" s="56">
        <f t="shared" si="191"/>
        <v>4522.47</v>
      </c>
      <c r="J452" s="56">
        <f t="shared" si="191"/>
        <v>11387</v>
      </c>
    </row>
    <row r="453" spans="1:10" ht="25.5" x14ac:dyDescent="0.2">
      <c r="A453" s="96" t="s">
        <v>221</v>
      </c>
      <c r="B453" s="54" t="s">
        <v>158</v>
      </c>
      <c r="C453" s="54" t="s">
        <v>15</v>
      </c>
      <c r="D453" s="54" t="s">
        <v>83</v>
      </c>
      <c r="E453" s="54" t="s">
        <v>453</v>
      </c>
      <c r="F453" s="54" t="s">
        <v>222</v>
      </c>
      <c r="G453" s="55"/>
      <c r="H453" s="56">
        <v>6864.53</v>
      </c>
      <c r="I453" s="56">
        <v>4522.47</v>
      </c>
      <c r="J453" s="56">
        <f>H453+I453</f>
        <v>11387</v>
      </c>
    </row>
    <row r="454" spans="1:10" x14ac:dyDescent="0.2">
      <c r="A454" s="126" t="s">
        <v>246</v>
      </c>
      <c r="B454" s="54" t="s">
        <v>158</v>
      </c>
      <c r="C454" s="54" t="s">
        <v>15</v>
      </c>
      <c r="D454" s="54" t="s">
        <v>102</v>
      </c>
      <c r="E454" s="54"/>
      <c r="F454" s="54"/>
      <c r="G454" s="55"/>
      <c r="H454" s="56">
        <f>H455</f>
        <v>20</v>
      </c>
      <c r="I454" s="56">
        <f t="shared" ref="I454:J454" si="192">I455</f>
        <v>0</v>
      </c>
      <c r="J454" s="56">
        <f t="shared" si="192"/>
        <v>20</v>
      </c>
    </row>
    <row r="455" spans="1:10" ht="25.5" x14ac:dyDescent="0.2">
      <c r="A455" s="96" t="s">
        <v>468</v>
      </c>
      <c r="B455" s="54" t="s">
        <v>158</v>
      </c>
      <c r="C455" s="54" t="s">
        <v>15</v>
      </c>
      <c r="D455" s="54" t="s">
        <v>102</v>
      </c>
      <c r="E455" s="54" t="s">
        <v>467</v>
      </c>
      <c r="F455" s="54"/>
      <c r="G455" s="55"/>
      <c r="H455" s="56">
        <f>H456</f>
        <v>20</v>
      </c>
      <c r="I455" s="56">
        <f t="shared" ref="I455:J455" si="193">I456</f>
        <v>0</v>
      </c>
      <c r="J455" s="56">
        <f t="shared" si="193"/>
        <v>20</v>
      </c>
    </row>
    <row r="456" spans="1:10" ht="25.5" x14ac:dyDescent="0.2">
      <c r="A456" s="40" t="s">
        <v>73</v>
      </c>
      <c r="B456" s="54" t="s">
        <v>158</v>
      </c>
      <c r="C456" s="54" t="s">
        <v>15</v>
      </c>
      <c r="D456" s="54" t="s">
        <v>102</v>
      </c>
      <c r="E456" s="54" t="s">
        <v>467</v>
      </c>
      <c r="F456" s="54" t="s">
        <v>74</v>
      </c>
      <c r="G456" s="55"/>
      <c r="H456" s="56">
        <v>20</v>
      </c>
      <c r="I456" s="56"/>
      <c r="J456" s="56">
        <f>H456+I456</f>
        <v>20</v>
      </c>
    </row>
    <row r="457" spans="1:10" x14ac:dyDescent="0.2">
      <c r="A457" s="32" t="s">
        <v>240</v>
      </c>
      <c r="B457" s="54" t="s">
        <v>158</v>
      </c>
      <c r="C457" s="54" t="s">
        <v>132</v>
      </c>
      <c r="D457" s="54"/>
      <c r="E457" s="54"/>
      <c r="F457" s="54"/>
      <c r="G457" s="55"/>
      <c r="H457" s="141">
        <f>H458</f>
        <v>1163.3499999999999</v>
      </c>
      <c r="I457" s="56">
        <f>I458</f>
        <v>130</v>
      </c>
      <c r="J457" s="56">
        <f>H457+I457</f>
        <v>1293.3499999999999</v>
      </c>
    </row>
    <row r="458" spans="1:10" x14ac:dyDescent="0.2">
      <c r="A458" s="32" t="s">
        <v>241</v>
      </c>
      <c r="B458" s="54" t="s">
        <v>158</v>
      </c>
      <c r="C458" s="54" t="s">
        <v>132</v>
      </c>
      <c r="D458" s="54" t="s">
        <v>34</v>
      </c>
      <c r="E458" s="54"/>
      <c r="F458" s="54"/>
      <c r="G458" s="55" t="e">
        <f>#REF!</f>
        <v>#REF!</v>
      </c>
      <c r="H458" s="141">
        <f>H459</f>
        <v>1163.3499999999999</v>
      </c>
      <c r="I458" s="141">
        <f t="shared" ref="I458:J458" si="194">I459</f>
        <v>130</v>
      </c>
      <c r="J458" s="141">
        <f t="shared" si="194"/>
        <v>1293.3499999999999</v>
      </c>
    </row>
    <row r="459" spans="1:10" s="12" customFormat="1" x14ac:dyDescent="0.2">
      <c r="A459" s="40" t="s">
        <v>345</v>
      </c>
      <c r="B459" s="54" t="s">
        <v>158</v>
      </c>
      <c r="C459" s="54" t="s">
        <v>132</v>
      </c>
      <c r="D459" s="54" t="s">
        <v>34</v>
      </c>
      <c r="E459" s="54" t="s">
        <v>54</v>
      </c>
      <c r="F459" s="54"/>
      <c r="G459" s="55"/>
      <c r="H459" s="141">
        <f>H460</f>
        <v>1163.3499999999999</v>
      </c>
      <c r="I459" s="141">
        <f t="shared" ref="I459:J459" si="195">I460</f>
        <v>130</v>
      </c>
      <c r="J459" s="141">
        <f t="shared" si="195"/>
        <v>1293.3499999999999</v>
      </c>
    </row>
    <row r="460" spans="1:10" s="12" customFormat="1" ht="38.25" x14ac:dyDescent="0.2">
      <c r="A460" s="89" t="s">
        <v>358</v>
      </c>
      <c r="B460" s="54" t="s">
        <v>158</v>
      </c>
      <c r="C460" s="54" t="s">
        <v>132</v>
      </c>
      <c r="D460" s="54" t="s">
        <v>34</v>
      </c>
      <c r="E460" s="54" t="s">
        <v>359</v>
      </c>
      <c r="F460" s="54"/>
      <c r="G460" s="55"/>
      <c r="H460" s="141">
        <f>H461+H462</f>
        <v>1163.3499999999999</v>
      </c>
      <c r="I460" s="141">
        <f t="shared" ref="I460:J460" si="196">I461+I462</f>
        <v>130</v>
      </c>
      <c r="J460" s="141">
        <f t="shared" si="196"/>
        <v>1293.3499999999999</v>
      </c>
    </row>
    <row r="461" spans="1:10" s="12" customFormat="1" ht="38.25" x14ac:dyDescent="0.2">
      <c r="A461" s="40" t="s">
        <v>242</v>
      </c>
      <c r="B461" s="54" t="s">
        <v>158</v>
      </c>
      <c r="C461" s="54" t="s">
        <v>132</v>
      </c>
      <c r="D461" s="54" t="s">
        <v>34</v>
      </c>
      <c r="E461" s="54" t="s">
        <v>359</v>
      </c>
      <c r="F461" s="54" t="s">
        <v>213</v>
      </c>
      <c r="G461" s="55"/>
      <c r="H461" s="141">
        <v>1163.3499999999999</v>
      </c>
      <c r="I461" s="141"/>
      <c r="J461" s="141">
        <f>H461+I461</f>
        <v>1163.3499999999999</v>
      </c>
    </row>
    <row r="462" spans="1:10" s="12" customFormat="1" x14ac:dyDescent="0.2">
      <c r="A462" s="32" t="s">
        <v>372</v>
      </c>
      <c r="B462" s="54" t="s">
        <v>158</v>
      </c>
      <c r="C462" s="54" t="s">
        <v>132</v>
      </c>
      <c r="D462" s="54" t="s">
        <v>34</v>
      </c>
      <c r="E462" s="54" t="s">
        <v>359</v>
      </c>
      <c r="F462" s="54" t="s">
        <v>373</v>
      </c>
      <c r="G462" s="55"/>
      <c r="H462" s="141"/>
      <c r="I462" s="141">
        <v>130</v>
      </c>
      <c r="J462" s="141">
        <f>H462+I462</f>
        <v>130</v>
      </c>
    </row>
    <row r="463" spans="1:10" s="12" customFormat="1" x14ac:dyDescent="0.2">
      <c r="A463" s="52" t="s">
        <v>243</v>
      </c>
      <c r="B463" s="57" t="s">
        <v>134</v>
      </c>
      <c r="C463" s="57"/>
      <c r="D463" s="57"/>
      <c r="E463" s="57"/>
      <c r="F463" s="57"/>
      <c r="G463" s="58" t="e">
        <f>G464+G476</f>
        <v>#REF!</v>
      </c>
      <c r="H463" s="139">
        <f>H464+H469+H476+H509+H504</f>
        <v>17883.75</v>
      </c>
      <c r="I463" s="139">
        <f>I464+I469+I476+I509+I504</f>
        <v>5191.5639999999994</v>
      </c>
      <c r="J463" s="139">
        <f>J464+J469+J476+J509+J504</f>
        <v>23075.314000000002</v>
      </c>
    </row>
    <row r="464" spans="1:10" s="12" customFormat="1" x14ac:dyDescent="0.2">
      <c r="A464" s="32" t="s">
        <v>159</v>
      </c>
      <c r="B464" s="54" t="s">
        <v>134</v>
      </c>
      <c r="C464" s="54" t="s">
        <v>98</v>
      </c>
      <c r="D464" s="54"/>
      <c r="E464" s="54"/>
      <c r="F464" s="54"/>
      <c r="G464" s="55" t="e">
        <f t="shared" ref="G464:J467" si="197">G465</f>
        <v>#REF!</v>
      </c>
      <c r="H464" s="56">
        <f>H465</f>
        <v>1172</v>
      </c>
      <c r="I464" s="56">
        <f t="shared" si="197"/>
        <v>0</v>
      </c>
      <c r="J464" s="56">
        <f>H464+I464</f>
        <v>1172</v>
      </c>
    </row>
    <row r="465" spans="1:10" s="12" customFormat="1" ht="38.25" x14ac:dyDescent="0.2">
      <c r="A465" s="32" t="s">
        <v>99</v>
      </c>
      <c r="B465" s="54" t="s">
        <v>134</v>
      </c>
      <c r="C465" s="54" t="s">
        <v>98</v>
      </c>
      <c r="D465" s="54" t="s">
        <v>83</v>
      </c>
      <c r="E465" s="54"/>
      <c r="F465" s="54"/>
      <c r="G465" s="55" t="e">
        <f t="shared" si="197"/>
        <v>#REF!</v>
      </c>
      <c r="H465" s="56">
        <f t="shared" si="197"/>
        <v>1172</v>
      </c>
      <c r="I465" s="56">
        <f t="shared" si="197"/>
        <v>0</v>
      </c>
      <c r="J465" s="56">
        <f>H465+I465</f>
        <v>1172</v>
      </c>
    </row>
    <row r="466" spans="1:10" s="12" customFormat="1" x14ac:dyDescent="0.2">
      <c r="A466" s="32" t="s">
        <v>117</v>
      </c>
      <c r="B466" s="54" t="s">
        <v>134</v>
      </c>
      <c r="C466" s="54" t="s">
        <v>98</v>
      </c>
      <c r="D466" s="54" t="s">
        <v>83</v>
      </c>
      <c r="E466" s="54" t="s">
        <v>66</v>
      </c>
      <c r="F466" s="54"/>
      <c r="G466" s="55" t="e">
        <f t="shared" si="197"/>
        <v>#REF!</v>
      </c>
      <c r="H466" s="56">
        <f t="shared" si="197"/>
        <v>1172</v>
      </c>
      <c r="I466" s="56">
        <f t="shared" si="197"/>
        <v>0</v>
      </c>
      <c r="J466" s="56">
        <f>H466+I466</f>
        <v>1172</v>
      </c>
    </row>
    <row r="467" spans="1:10" s="12" customFormat="1" x14ac:dyDescent="0.2">
      <c r="A467" s="32" t="s">
        <v>67</v>
      </c>
      <c r="B467" s="54" t="s">
        <v>134</v>
      </c>
      <c r="C467" s="54" t="s">
        <v>98</v>
      </c>
      <c r="D467" s="54" t="s">
        <v>83</v>
      </c>
      <c r="E467" s="54" t="s">
        <v>68</v>
      </c>
      <c r="F467" s="54"/>
      <c r="G467" s="55" t="e">
        <f>#REF!</f>
        <v>#REF!</v>
      </c>
      <c r="H467" s="56">
        <f t="shared" si="197"/>
        <v>1172</v>
      </c>
      <c r="I467" s="56">
        <f t="shared" si="197"/>
        <v>0</v>
      </c>
      <c r="J467" s="56">
        <f t="shared" si="197"/>
        <v>1172</v>
      </c>
    </row>
    <row r="468" spans="1:10" s="12" customFormat="1" ht="25.5" x14ac:dyDescent="0.2">
      <c r="A468" s="41" t="s">
        <v>69</v>
      </c>
      <c r="B468" s="54" t="s">
        <v>134</v>
      </c>
      <c r="C468" s="54" t="s">
        <v>98</v>
      </c>
      <c r="D468" s="54" t="s">
        <v>83</v>
      </c>
      <c r="E468" s="54" t="s">
        <v>68</v>
      </c>
      <c r="F468" s="54" t="s">
        <v>70</v>
      </c>
      <c r="G468" s="55"/>
      <c r="H468" s="56">
        <v>1172</v>
      </c>
      <c r="I468" s="56"/>
      <c r="J468" s="56">
        <f>H468+I468</f>
        <v>1172</v>
      </c>
    </row>
    <row r="469" spans="1:10" s="12" customFormat="1" x14ac:dyDescent="0.2">
      <c r="A469" s="51" t="s">
        <v>210</v>
      </c>
      <c r="B469" s="54" t="s">
        <v>134</v>
      </c>
      <c r="C469" s="54" t="s">
        <v>32</v>
      </c>
      <c r="D469" s="54"/>
      <c r="E469" s="54"/>
      <c r="F469" s="54"/>
      <c r="G469" s="55" t="e">
        <f>#REF!+#REF!+#REF!</f>
        <v>#REF!</v>
      </c>
      <c r="H469" s="56">
        <f>H470</f>
        <v>406.74</v>
      </c>
      <c r="I469" s="56">
        <f>I470</f>
        <v>-108.59</v>
      </c>
      <c r="J469" s="56">
        <f>H469+I469</f>
        <v>298.14999999999998</v>
      </c>
    </row>
    <row r="470" spans="1:10" s="12" customFormat="1" x14ac:dyDescent="0.2">
      <c r="A470" s="32" t="s">
        <v>57</v>
      </c>
      <c r="B470" s="54" t="s">
        <v>134</v>
      </c>
      <c r="C470" s="54" t="s">
        <v>32</v>
      </c>
      <c r="D470" s="54" t="s">
        <v>32</v>
      </c>
      <c r="E470" s="54"/>
      <c r="F470" s="54"/>
      <c r="G470" s="55" t="e">
        <f>#REF!</f>
        <v>#REF!</v>
      </c>
      <c r="H470" s="56">
        <f>H471</f>
        <v>406.74</v>
      </c>
      <c r="I470" s="56">
        <f t="shared" ref="I470:J470" si="198">I471</f>
        <v>-108.59</v>
      </c>
      <c r="J470" s="56">
        <f t="shared" si="198"/>
        <v>298.14999999999998</v>
      </c>
    </row>
    <row r="471" spans="1:10" s="12" customFormat="1" x14ac:dyDescent="0.2">
      <c r="A471" s="40" t="s">
        <v>345</v>
      </c>
      <c r="B471" s="54" t="s">
        <v>134</v>
      </c>
      <c r="C471" s="54" t="s">
        <v>32</v>
      </c>
      <c r="D471" s="54" t="s">
        <v>32</v>
      </c>
      <c r="E471" s="54" t="s">
        <v>54</v>
      </c>
      <c r="F471" s="54"/>
      <c r="G471" s="55"/>
      <c r="H471" s="56">
        <f>H472</f>
        <v>406.74</v>
      </c>
      <c r="I471" s="56">
        <f t="shared" ref="I471:J471" si="199">I472</f>
        <v>-108.59</v>
      </c>
      <c r="J471" s="56">
        <f t="shared" si="199"/>
        <v>298.14999999999998</v>
      </c>
    </row>
    <row r="472" spans="1:10" s="12" customFormat="1" x14ac:dyDescent="0.2">
      <c r="A472" s="89" t="s">
        <v>356</v>
      </c>
      <c r="B472" s="54" t="s">
        <v>134</v>
      </c>
      <c r="C472" s="54" t="s">
        <v>32</v>
      </c>
      <c r="D472" s="54" t="s">
        <v>32</v>
      </c>
      <c r="E472" s="54" t="s">
        <v>357</v>
      </c>
      <c r="F472" s="54"/>
      <c r="G472" s="55"/>
      <c r="H472" s="56">
        <f>H474+H475+H473</f>
        <v>406.74</v>
      </c>
      <c r="I472" s="56">
        <f t="shared" ref="I472:J472" si="200">I474+I475+I473</f>
        <v>-108.59</v>
      </c>
      <c r="J472" s="56">
        <f t="shared" si="200"/>
        <v>298.14999999999998</v>
      </c>
    </row>
    <row r="473" spans="1:10" s="12" customFormat="1" ht="25.5" x14ac:dyDescent="0.2">
      <c r="A473" s="41" t="s">
        <v>69</v>
      </c>
      <c r="B473" s="54" t="s">
        <v>134</v>
      </c>
      <c r="C473" s="54" t="s">
        <v>32</v>
      </c>
      <c r="D473" s="54" t="s">
        <v>32</v>
      </c>
      <c r="E473" s="54" t="s">
        <v>357</v>
      </c>
      <c r="F473" s="54" t="s">
        <v>70</v>
      </c>
      <c r="G473" s="55"/>
      <c r="H473" s="56">
        <v>224.74</v>
      </c>
      <c r="I473" s="56">
        <v>-108.59</v>
      </c>
      <c r="J473" s="56">
        <f>H473+I473</f>
        <v>116.15</v>
      </c>
    </row>
    <row r="474" spans="1:10" s="12" customFormat="1" ht="25.5" x14ac:dyDescent="0.2">
      <c r="A474" s="40" t="s">
        <v>71</v>
      </c>
      <c r="B474" s="54" t="s">
        <v>134</v>
      </c>
      <c r="C474" s="54" t="s">
        <v>32</v>
      </c>
      <c r="D474" s="54" t="s">
        <v>32</v>
      </c>
      <c r="E474" s="54" t="s">
        <v>357</v>
      </c>
      <c r="F474" s="54" t="s">
        <v>72</v>
      </c>
      <c r="G474" s="55"/>
      <c r="H474" s="56">
        <v>5</v>
      </c>
      <c r="I474" s="56"/>
      <c r="J474" s="56">
        <f>H474+I474</f>
        <v>5</v>
      </c>
    </row>
    <row r="475" spans="1:10" s="12" customFormat="1" ht="25.5" x14ac:dyDescent="0.2">
      <c r="A475" s="40" t="s">
        <v>73</v>
      </c>
      <c r="B475" s="54" t="s">
        <v>134</v>
      </c>
      <c r="C475" s="54" t="s">
        <v>32</v>
      </c>
      <c r="D475" s="54" t="s">
        <v>32</v>
      </c>
      <c r="E475" s="54" t="s">
        <v>357</v>
      </c>
      <c r="F475" s="54" t="s">
        <v>74</v>
      </c>
      <c r="G475" s="55"/>
      <c r="H475" s="56">
        <v>177</v>
      </c>
      <c r="I475" s="56"/>
      <c r="J475" s="56">
        <f>H475+I475</f>
        <v>177</v>
      </c>
    </row>
    <row r="476" spans="1:10" s="12" customFormat="1" x14ac:dyDescent="0.2">
      <c r="A476" s="32" t="s">
        <v>214</v>
      </c>
      <c r="B476" s="54" t="s">
        <v>134</v>
      </c>
      <c r="C476" s="54" t="s">
        <v>215</v>
      </c>
      <c r="D476" s="54"/>
      <c r="E476" s="54"/>
      <c r="F476" s="54"/>
      <c r="G476" s="55" t="e">
        <f>G477+#REF!</f>
        <v>#REF!</v>
      </c>
      <c r="H476" s="56">
        <f>H477+H494</f>
        <v>15405.009999999998</v>
      </c>
      <c r="I476" s="56">
        <f>I477+I494</f>
        <v>5257.2539999999999</v>
      </c>
      <c r="J476" s="56">
        <f>J477+J494</f>
        <v>20662.263999999999</v>
      </c>
    </row>
    <row r="477" spans="1:10" s="12" customFormat="1" x14ac:dyDescent="0.2">
      <c r="A477" s="32" t="s">
        <v>216</v>
      </c>
      <c r="B477" s="54" t="s">
        <v>134</v>
      </c>
      <c r="C477" s="54" t="s">
        <v>215</v>
      </c>
      <c r="D477" s="54" t="s">
        <v>98</v>
      </c>
      <c r="E477" s="54"/>
      <c r="F477" s="54"/>
      <c r="G477" s="55" t="e">
        <f>#REF!+#REF!</f>
        <v>#REF!</v>
      </c>
      <c r="H477" s="56">
        <f>H487+H478</f>
        <v>13152.039999999999</v>
      </c>
      <c r="I477" s="56">
        <f t="shared" ref="I477:J477" si="201">I487+I478</f>
        <v>5097.3639999999996</v>
      </c>
      <c r="J477" s="56">
        <f t="shared" si="201"/>
        <v>18249.403999999999</v>
      </c>
    </row>
    <row r="478" spans="1:10" s="12" customFormat="1" x14ac:dyDescent="0.2">
      <c r="A478" s="49" t="s">
        <v>174</v>
      </c>
      <c r="B478" s="54" t="s">
        <v>134</v>
      </c>
      <c r="C478" s="54" t="s">
        <v>215</v>
      </c>
      <c r="D478" s="54" t="s">
        <v>98</v>
      </c>
      <c r="E478" s="54" t="s">
        <v>175</v>
      </c>
      <c r="F478" s="54"/>
      <c r="G478" s="55"/>
      <c r="H478" s="56">
        <f>H481+H485+H483</f>
        <v>100</v>
      </c>
      <c r="I478" s="56">
        <f t="shared" ref="I478:J478" si="202">I481+I485+I483</f>
        <v>1607.6</v>
      </c>
      <c r="J478" s="56">
        <f t="shared" si="202"/>
        <v>1707.6</v>
      </c>
    </row>
    <row r="479" spans="1:10" s="12" customFormat="1" ht="25.5" x14ac:dyDescent="0.2">
      <c r="A479" s="135" t="s">
        <v>508</v>
      </c>
      <c r="B479" s="54" t="s">
        <v>134</v>
      </c>
      <c r="C479" s="54" t="s">
        <v>215</v>
      </c>
      <c r="D479" s="54" t="s">
        <v>98</v>
      </c>
      <c r="E479" s="54" t="s">
        <v>488</v>
      </c>
      <c r="F479" s="54"/>
      <c r="G479" s="55"/>
      <c r="H479" s="56"/>
      <c r="I479" s="56"/>
      <c r="J479" s="56"/>
    </row>
    <row r="480" spans="1:10" s="12" customFormat="1" ht="38.25" x14ac:dyDescent="0.2">
      <c r="A480" s="135" t="s">
        <v>510</v>
      </c>
      <c r="B480" s="54" t="s">
        <v>134</v>
      </c>
      <c r="C480" s="54" t="s">
        <v>215</v>
      </c>
      <c r="D480" s="54" t="s">
        <v>98</v>
      </c>
      <c r="E480" s="54" t="s">
        <v>509</v>
      </c>
      <c r="F480" s="54"/>
      <c r="G480" s="55"/>
      <c r="H480" s="56"/>
      <c r="I480" s="56"/>
      <c r="J480" s="56"/>
    </row>
    <row r="481" spans="1:10" s="12" customFormat="1" x14ac:dyDescent="0.2">
      <c r="A481" s="32" t="s">
        <v>513</v>
      </c>
      <c r="B481" s="54" t="s">
        <v>134</v>
      </c>
      <c r="C481" s="54" t="s">
        <v>215</v>
      </c>
      <c r="D481" s="54" t="s">
        <v>98</v>
      </c>
      <c r="E481" s="54" t="s">
        <v>489</v>
      </c>
      <c r="F481" s="54"/>
      <c r="G481" s="55"/>
      <c r="H481" s="56">
        <f>H482</f>
        <v>0</v>
      </c>
      <c r="I481" s="56">
        <f t="shared" ref="I481:J481" si="203">I482</f>
        <v>90</v>
      </c>
      <c r="J481" s="56">
        <f t="shared" si="203"/>
        <v>90</v>
      </c>
    </row>
    <row r="482" spans="1:10" s="12" customFormat="1" x14ac:dyDescent="0.2">
      <c r="A482" s="40" t="s">
        <v>49</v>
      </c>
      <c r="B482" s="54" t="s">
        <v>134</v>
      </c>
      <c r="C482" s="54" t="s">
        <v>215</v>
      </c>
      <c r="D482" s="54" t="s">
        <v>98</v>
      </c>
      <c r="E482" s="54" t="s">
        <v>489</v>
      </c>
      <c r="F482" s="54" t="s">
        <v>50</v>
      </c>
      <c r="G482" s="55"/>
      <c r="H482" s="56"/>
      <c r="I482" s="56">
        <v>90</v>
      </c>
      <c r="J482" s="56">
        <f>H482+I482</f>
        <v>90</v>
      </c>
    </row>
    <row r="483" spans="1:10" s="12" customFormat="1" ht="25.5" x14ac:dyDescent="0.2">
      <c r="A483" s="32" t="s">
        <v>511</v>
      </c>
      <c r="B483" s="54" t="s">
        <v>134</v>
      </c>
      <c r="C483" s="54" t="s">
        <v>215</v>
      </c>
      <c r="D483" s="54" t="s">
        <v>98</v>
      </c>
      <c r="E483" s="54" t="s">
        <v>491</v>
      </c>
      <c r="F483" s="54"/>
      <c r="G483" s="55"/>
      <c r="H483" s="56">
        <f>H484</f>
        <v>0</v>
      </c>
      <c r="I483" s="56">
        <f t="shared" ref="I483:J483" si="204">I484</f>
        <v>1517.6</v>
      </c>
      <c r="J483" s="56">
        <f t="shared" si="204"/>
        <v>1517.6</v>
      </c>
    </row>
    <row r="484" spans="1:10" s="12" customFormat="1" ht="38.25" x14ac:dyDescent="0.2">
      <c r="A484" s="40" t="s">
        <v>43</v>
      </c>
      <c r="B484" s="54" t="s">
        <v>134</v>
      </c>
      <c r="C484" s="54" t="s">
        <v>215</v>
      </c>
      <c r="D484" s="54" t="s">
        <v>98</v>
      </c>
      <c r="E484" s="54" t="s">
        <v>491</v>
      </c>
      <c r="F484" s="54" t="s">
        <v>44</v>
      </c>
      <c r="G484" s="55"/>
      <c r="H484" s="56"/>
      <c r="I484" s="56">
        <v>1517.6</v>
      </c>
      <c r="J484" s="56">
        <f>H484+I484</f>
        <v>1517.6</v>
      </c>
    </row>
    <row r="485" spans="1:10" s="12" customFormat="1" ht="63.75" x14ac:dyDescent="0.2">
      <c r="A485" s="88" t="s">
        <v>477</v>
      </c>
      <c r="B485" s="54" t="s">
        <v>134</v>
      </c>
      <c r="C485" s="54" t="s">
        <v>215</v>
      </c>
      <c r="D485" s="54" t="s">
        <v>98</v>
      </c>
      <c r="E485" s="54" t="s">
        <v>476</v>
      </c>
      <c r="F485" s="54"/>
      <c r="G485" s="55"/>
      <c r="H485" s="56">
        <f>H486</f>
        <v>100</v>
      </c>
      <c r="I485" s="56">
        <f t="shared" ref="I485:J485" si="205">I486</f>
        <v>0</v>
      </c>
      <c r="J485" s="56">
        <f t="shared" si="205"/>
        <v>100</v>
      </c>
    </row>
    <row r="486" spans="1:10" s="12" customFormat="1" x14ac:dyDescent="0.2">
      <c r="A486" s="40" t="s">
        <v>49</v>
      </c>
      <c r="B486" s="54" t="s">
        <v>134</v>
      </c>
      <c r="C486" s="54" t="s">
        <v>215</v>
      </c>
      <c r="D486" s="54" t="s">
        <v>98</v>
      </c>
      <c r="E486" s="54" t="s">
        <v>476</v>
      </c>
      <c r="F486" s="54" t="s">
        <v>50</v>
      </c>
      <c r="G486" s="55"/>
      <c r="H486" s="56">
        <v>100</v>
      </c>
      <c r="I486" s="56"/>
      <c r="J486" s="56">
        <f>H486+I486</f>
        <v>100</v>
      </c>
    </row>
    <row r="487" spans="1:10" s="12" customFormat="1" x14ac:dyDescent="0.2">
      <c r="A487" s="40" t="s">
        <v>345</v>
      </c>
      <c r="B487" s="54" t="s">
        <v>134</v>
      </c>
      <c r="C487" s="54" t="s">
        <v>215</v>
      </c>
      <c r="D487" s="54" t="s">
        <v>98</v>
      </c>
      <c r="E487" s="54" t="s">
        <v>54</v>
      </c>
      <c r="F487" s="54"/>
      <c r="G487" s="55"/>
      <c r="H487" s="56">
        <f>H488</f>
        <v>13052.039999999999</v>
      </c>
      <c r="I487" s="56">
        <f t="shared" ref="I487:J487" si="206">I488</f>
        <v>3489.7640000000001</v>
      </c>
      <c r="J487" s="56">
        <f t="shared" si="206"/>
        <v>16541.804</v>
      </c>
    </row>
    <row r="488" spans="1:10" s="12" customFormat="1" ht="25.5" x14ac:dyDescent="0.2">
      <c r="A488" s="89" t="s">
        <v>346</v>
      </c>
      <c r="B488" s="54" t="s">
        <v>134</v>
      </c>
      <c r="C488" s="54" t="s">
        <v>215</v>
      </c>
      <c r="D488" s="54" t="s">
        <v>98</v>
      </c>
      <c r="E488" s="54" t="s">
        <v>351</v>
      </c>
      <c r="F488" s="54"/>
      <c r="G488" s="55"/>
      <c r="H488" s="56">
        <f>H489+H492</f>
        <v>13052.039999999999</v>
      </c>
      <c r="I488" s="56">
        <f t="shared" ref="I488:J488" si="207">I489+I492</f>
        <v>3489.7640000000001</v>
      </c>
      <c r="J488" s="56">
        <f t="shared" si="207"/>
        <v>16541.804</v>
      </c>
    </row>
    <row r="489" spans="1:10" s="12" customFormat="1" x14ac:dyDescent="0.2">
      <c r="A489" s="89" t="s">
        <v>353</v>
      </c>
      <c r="B489" s="54" t="s">
        <v>134</v>
      </c>
      <c r="C489" s="54" t="s">
        <v>215</v>
      </c>
      <c r="D489" s="54" t="s">
        <v>98</v>
      </c>
      <c r="E489" s="54" t="s">
        <v>352</v>
      </c>
      <c r="F489" s="54"/>
      <c r="G489" s="55"/>
      <c r="H489" s="56">
        <f>H490+H491</f>
        <v>9081.82</v>
      </c>
      <c r="I489" s="56">
        <f>I490+I491</f>
        <v>3107.4340000000002</v>
      </c>
      <c r="J489" s="56">
        <f>J490+J491</f>
        <v>12189.253999999999</v>
      </c>
    </row>
    <row r="490" spans="1:10" s="12" customFormat="1" ht="38.25" x14ac:dyDescent="0.2">
      <c r="A490" s="40" t="s">
        <v>43</v>
      </c>
      <c r="B490" s="54" t="s">
        <v>134</v>
      </c>
      <c r="C490" s="54" t="s">
        <v>215</v>
      </c>
      <c r="D490" s="54" t="s">
        <v>98</v>
      </c>
      <c r="E490" s="54" t="s">
        <v>352</v>
      </c>
      <c r="F490" s="54" t="s">
        <v>44</v>
      </c>
      <c r="G490" s="55"/>
      <c r="H490" s="56">
        <v>8931.82</v>
      </c>
      <c r="I490" s="56">
        <f>1515.7-608.266</f>
        <v>907.43400000000008</v>
      </c>
      <c r="J490" s="56">
        <f>H490+I490</f>
        <v>9839.253999999999</v>
      </c>
    </row>
    <row r="491" spans="1:10" s="12" customFormat="1" x14ac:dyDescent="0.2">
      <c r="A491" s="40" t="s">
        <v>49</v>
      </c>
      <c r="B491" s="54" t="s">
        <v>134</v>
      </c>
      <c r="C491" s="54" t="s">
        <v>215</v>
      </c>
      <c r="D491" s="54" t="s">
        <v>98</v>
      </c>
      <c r="E491" s="54" t="s">
        <v>352</v>
      </c>
      <c r="F491" s="54" t="s">
        <v>50</v>
      </c>
      <c r="G491" s="55"/>
      <c r="H491" s="56">
        <v>150</v>
      </c>
      <c r="I491" s="56">
        <f>2200</f>
        <v>2200</v>
      </c>
      <c r="J491" s="56">
        <f>H491+I491</f>
        <v>2350</v>
      </c>
    </row>
    <row r="492" spans="1:10" s="12" customFormat="1" x14ac:dyDescent="0.2">
      <c r="A492" s="89" t="s">
        <v>354</v>
      </c>
      <c r="B492" s="54" t="s">
        <v>134</v>
      </c>
      <c r="C492" s="54" t="s">
        <v>215</v>
      </c>
      <c r="D492" s="54" t="s">
        <v>98</v>
      </c>
      <c r="E492" s="54" t="s">
        <v>355</v>
      </c>
      <c r="F492" s="54"/>
      <c r="G492" s="55"/>
      <c r="H492" s="56">
        <f>H493</f>
        <v>3970.22</v>
      </c>
      <c r="I492" s="56">
        <f t="shared" ref="I492:J492" si="208">I493</f>
        <v>382.33</v>
      </c>
      <c r="J492" s="56">
        <f t="shared" si="208"/>
        <v>4352.55</v>
      </c>
    </row>
    <row r="493" spans="1:10" s="12" customFormat="1" ht="38.25" x14ac:dyDescent="0.2">
      <c r="A493" s="40" t="s">
        <v>43</v>
      </c>
      <c r="B493" s="54" t="s">
        <v>134</v>
      </c>
      <c r="C493" s="54" t="s">
        <v>215</v>
      </c>
      <c r="D493" s="54" t="s">
        <v>98</v>
      </c>
      <c r="E493" s="54" t="s">
        <v>355</v>
      </c>
      <c r="F493" s="54" t="s">
        <v>44</v>
      </c>
      <c r="G493" s="55"/>
      <c r="H493" s="56">
        <v>3970.22</v>
      </c>
      <c r="I493" s="56">
        <v>382.33</v>
      </c>
      <c r="J493" s="56">
        <f>H493+I493</f>
        <v>4352.55</v>
      </c>
    </row>
    <row r="494" spans="1:10" s="12" customFormat="1" x14ac:dyDescent="0.2">
      <c r="A494" s="32" t="s">
        <v>244</v>
      </c>
      <c r="B494" s="54" t="s">
        <v>134</v>
      </c>
      <c r="C494" s="54" t="s">
        <v>215</v>
      </c>
      <c r="D494" s="54" t="s">
        <v>83</v>
      </c>
      <c r="E494" s="54"/>
      <c r="F494" s="54"/>
      <c r="G494" s="55" t="e">
        <f t="shared" ref="G494:J495" si="209">G495</f>
        <v>#REF!</v>
      </c>
      <c r="H494" s="56">
        <f>H495</f>
        <v>2252.9700000000003</v>
      </c>
      <c r="I494" s="56">
        <f t="shared" ref="I494:J494" si="210">I495</f>
        <v>159.88999999999999</v>
      </c>
      <c r="J494" s="56">
        <f t="shared" si="210"/>
        <v>2412.86</v>
      </c>
    </row>
    <row r="495" spans="1:10" s="12" customFormat="1" ht="25.5" x14ac:dyDescent="0.2">
      <c r="A495" s="32" t="s">
        <v>217</v>
      </c>
      <c r="B495" s="54" t="s">
        <v>134</v>
      </c>
      <c r="C495" s="54" t="s">
        <v>215</v>
      </c>
      <c r="D495" s="54" t="s">
        <v>83</v>
      </c>
      <c r="E495" s="54" t="s">
        <v>17</v>
      </c>
      <c r="F495" s="54"/>
      <c r="G495" s="55" t="e">
        <f t="shared" si="209"/>
        <v>#REF!</v>
      </c>
      <c r="H495" s="56">
        <f t="shared" si="209"/>
        <v>2252.9700000000003</v>
      </c>
      <c r="I495" s="56">
        <f t="shared" si="209"/>
        <v>159.88999999999999</v>
      </c>
      <c r="J495" s="56">
        <f t="shared" si="209"/>
        <v>2412.86</v>
      </c>
    </row>
    <row r="496" spans="1:10" s="12" customFormat="1" x14ac:dyDescent="0.2">
      <c r="A496" s="32" t="s">
        <v>18</v>
      </c>
      <c r="B496" s="54" t="s">
        <v>134</v>
      </c>
      <c r="C496" s="54" t="s">
        <v>215</v>
      </c>
      <c r="D496" s="54" t="s">
        <v>83</v>
      </c>
      <c r="E496" s="54" t="s">
        <v>19</v>
      </c>
      <c r="F496" s="54"/>
      <c r="G496" s="55" t="e">
        <f>#REF!</f>
        <v>#REF!</v>
      </c>
      <c r="H496" s="56">
        <f>H497+H498+H501+H500+H503+H502+H499</f>
        <v>2252.9700000000003</v>
      </c>
      <c r="I496" s="56">
        <f t="shared" ref="I496:J496" si="211">I497+I498+I501+I500+I503+I502+I499</f>
        <v>159.88999999999999</v>
      </c>
      <c r="J496" s="56">
        <f t="shared" si="211"/>
        <v>2412.86</v>
      </c>
    </row>
    <row r="497" spans="1:10" s="12" customFormat="1" ht="25.5" x14ac:dyDescent="0.2">
      <c r="A497" s="41" t="s">
        <v>69</v>
      </c>
      <c r="B497" s="54" t="s">
        <v>134</v>
      </c>
      <c r="C497" s="54" t="s">
        <v>215</v>
      </c>
      <c r="D497" s="54" t="s">
        <v>83</v>
      </c>
      <c r="E497" s="54" t="s">
        <v>19</v>
      </c>
      <c r="F497" s="54" t="s">
        <v>70</v>
      </c>
      <c r="G497" s="55"/>
      <c r="H497" s="56">
        <v>239.57</v>
      </c>
      <c r="I497" s="56">
        <v>108.59</v>
      </c>
      <c r="J497" s="56">
        <f t="shared" ref="J497:J503" si="212">H497+I497</f>
        <v>348.15999999999997</v>
      </c>
    </row>
    <row r="498" spans="1:10" s="12" customFormat="1" ht="25.5" x14ac:dyDescent="0.2">
      <c r="A498" s="40" t="s">
        <v>71</v>
      </c>
      <c r="B498" s="54" t="s">
        <v>134</v>
      </c>
      <c r="C498" s="54" t="s">
        <v>215</v>
      </c>
      <c r="D498" s="54" t="s">
        <v>83</v>
      </c>
      <c r="E498" s="54" t="s">
        <v>19</v>
      </c>
      <c r="F498" s="54" t="s">
        <v>72</v>
      </c>
      <c r="G498" s="55"/>
      <c r="H498" s="56">
        <v>33</v>
      </c>
      <c r="I498" s="56">
        <v>4</v>
      </c>
      <c r="J498" s="56">
        <f t="shared" si="212"/>
        <v>37</v>
      </c>
    </row>
    <row r="499" spans="1:10" s="12" customFormat="1" ht="38.25" x14ac:dyDescent="0.2">
      <c r="A499" s="40" t="s">
        <v>171</v>
      </c>
      <c r="B499" s="54" t="s">
        <v>134</v>
      </c>
      <c r="C499" s="54" t="s">
        <v>215</v>
      </c>
      <c r="D499" s="54" t="s">
        <v>83</v>
      </c>
      <c r="E499" s="54" t="s">
        <v>19</v>
      </c>
      <c r="F499" s="54" t="s">
        <v>172</v>
      </c>
      <c r="G499" s="55"/>
      <c r="H499" s="56">
        <v>393</v>
      </c>
      <c r="I499" s="56"/>
      <c r="J499" s="56">
        <f>H499+I499</f>
        <v>393</v>
      </c>
    </row>
    <row r="500" spans="1:10" s="12" customFormat="1" ht="25.5" x14ac:dyDescent="0.2">
      <c r="A500" s="42" t="s">
        <v>75</v>
      </c>
      <c r="B500" s="54" t="s">
        <v>134</v>
      </c>
      <c r="C500" s="54" t="s">
        <v>215</v>
      </c>
      <c r="D500" s="54" t="s">
        <v>83</v>
      </c>
      <c r="E500" s="54" t="s">
        <v>19</v>
      </c>
      <c r="F500" s="54" t="s">
        <v>76</v>
      </c>
      <c r="G500" s="55"/>
      <c r="H500" s="56">
        <v>73.02</v>
      </c>
      <c r="I500" s="56"/>
      <c r="J500" s="56">
        <f t="shared" si="212"/>
        <v>73.02</v>
      </c>
    </row>
    <row r="501" spans="1:10" s="12" customFormat="1" ht="25.5" x14ac:dyDescent="0.2">
      <c r="A501" s="40" t="s">
        <v>73</v>
      </c>
      <c r="B501" s="54" t="s">
        <v>134</v>
      </c>
      <c r="C501" s="54" t="s">
        <v>215</v>
      </c>
      <c r="D501" s="54" t="s">
        <v>83</v>
      </c>
      <c r="E501" s="54" t="s">
        <v>19</v>
      </c>
      <c r="F501" s="54" t="s">
        <v>74</v>
      </c>
      <c r="G501" s="55"/>
      <c r="H501" s="56">
        <v>1419.38</v>
      </c>
      <c r="I501" s="56">
        <f>70+60.2-40</f>
        <v>90.199999999999989</v>
      </c>
      <c r="J501" s="56">
        <f t="shared" si="212"/>
        <v>1509.5800000000002</v>
      </c>
    </row>
    <row r="502" spans="1:10" s="12" customFormat="1" x14ac:dyDescent="0.2">
      <c r="A502" s="53" t="s">
        <v>245</v>
      </c>
      <c r="B502" s="54" t="s">
        <v>134</v>
      </c>
      <c r="C502" s="54" t="s">
        <v>215</v>
      </c>
      <c r="D502" s="54" t="s">
        <v>83</v>
      </c>
      <c r="E502" s="54" t="s">
        <v>19</v>
      </c>
      <c r="F502" s="54" t="s">
        <v>78</v>
      </c>
      <c r="G502" s="55"/>
      <c r="H502" s="56">
        <v>69.3</v>
      </c>
      <c r="I502" s="56">
        <v>-39.299999999999997</v>
      </c>
      <c r="J502" s="56">
        <f>H502+I502</f>
        <v>30</v>
      </c>
    </row>
    <row r="503" spans="1:10" s="12" customFormat="1" x14ac:dyDescent="0.2">
      <c r="A503" s="47" t="s">
        <v>79</v>
      </c>
      <c r="B503" s="54" t="s">
        <v>134</v>
      </c>
      <c r="C503" s="54" t="s">
        <v>215</v>
      </c>
      <c r="D503" s="54" t="s">
        <v>83</v>
      </c>
      <c r="E503" s="54" t="s">
        <v>19</v>
      </c>
      <c r="F503" s="54" t="s">
        <v>80</v>
      </c>
      <c r="G503" s="55"/>
      <c r="H503" s="56">
        <v>25.7</v>
      </c>
      <c r="I503" s="56">
        <v>-3.6</v>
      </c>
      <c r="J503" s="56">
        <f t="shared" si="212"/>
        <v>22.099999999999998</v>
      </c>
    </row>
    <row r="504" spans="1:10" s="12" customFormat="1" x14ac:dyDescent="0.2">
      <c r="A504" s="44" t="s">
        <v>81</v>
      </c>
      <c r="B504" s="54" t="s">
        <v>134</v>
      </c>
      <c r="C504" s="54" t="s">
        <v>15</v>
      </c>
      <c r="D504" s="54" t="s">
        <v>119</v>
      </c>
      <c r="E504" s="54"/>
      <c r="F504" s="54"/>
      <c r="G504" s="55"/>
      <c r="H504" s="56">
        <f t="shared" ref="H504:J505" si="213">H505</f>
        <v>200</v>
      </c>
      <c r="I504" s="56">
        <f t="shared" si="213"/>
        <v>42.9</v>
      </c>
      <c r="J504" s="56">
        <f t="shared" si="213"/>
        <v>242.9</v>
      </c>
    </row>
    <row r="505" spans="1:10" s="12" customFormat="1" x14ac:dyDescent="0.2">
      <c r="A505" s="32" t="s">
        <v>246</v>
      </c>
      <c r="B505" s="54" t="s">
        <v>134</v>
      </c>
      <c r="C505" s="54" t="s">
        <v>15</v>
      </c>
      <c r="D505" s="54" t="s">
        <v>102</v>
      </c>
      <c r="E505" s="54"/>
      <c r="F505" s="54"/>
      <c r="G505" s="55"/>
      <c r="H505" s="56">
        <f>H506</f>
        <v>200</v>
      </c>
      <c r="I505" s="56">
        <f t="shared" si="213"/>
        <v>42.9</v>
      </c>
      <c r="J505" s="56">
        <f t="shared" si="213"/>
        <v>242.9</v>
      </c>
    </row>
    <row r="506" spans="1:10" s="12" customFormat="1" x14ac:dyDescent="0.2">
      <c r="A506" s="40" t="s">
        <v>345</v>
      </c>
      <c r="B506" s="54" t="s">
        <v>134</v>
      </c>
      <c r="C506" s="54" t="s">
        <v>15</v>
      </c>
      <c r="D506" s="54" t="s">
        <v>102</v>
      </c>
      <c r="E506" s="54" t="s">
        <v>54</v>
      </c>
      <c r="F506" s="54"/>
      <c r="G506" s="55"/>
      <c r="H506" s="56">
        <f>H507</f>
        <v>200</v>
      </c>
      <c r="I506" s="56">
        <f t="shared" ref="I506:J507" si="214">I507</f>
        <v>42.9</v>
      </c>
      <c r="J506" s="56">
        <f t="shared" si="214"/>
        <v>242.9</v>
      </c>
    </row>
    <row r="507" spans="1:10" s="12" customFormat="1" ht="25.5" x14ac:dyDescent="0.2">
      <c r="A507" s="89" t="s">
        <v>349</v>
      </c>
      <c r="B507" s="54" t="s">
        <v>134</v>
      </c>
      <c r="C507" s="54" t="s">
        <v>15</v>
      </c>
      <c r="D507" s="54" t="s">
        <v>102</v>
      </c>
      <c r="E507" s="54" t="s">
        <v>350</v>
      </c>
      <c r="F507" s="54"/>
      <c r="G507" s="55"/>
      <c r="H507" s="56">
        <f>H508</f>
        <v>200</v>
      </c>
      <c r="I507" s="56">
        <f t="shared" si="214"/>
        <v>42.9</v>
      </c>
      <c r="J507" s="56">
        <f t="shared" si="214"/>
        <v>242.9</v>
      </c>
    </row>
    <row r="508" spans="1:10" s="12" customFormat="1" ht="25.5" x14ac:dyDescent="0.2">
      <c r="A508" s="40" t="s">
        <v>73</v>
      </c>
      <c r="B508" s="54" t="s">
        <v>134</v>
      </c>
      <c r="C508" s="54" t="s">
        <v>15</v>
      </c>
      <c r="D508" s="54" t="s">
        <v>102</v>
      </c>
      <c r="E508" s="54" t="s">
        <v>350</v>
      </c>
      <c r="F508" s="54" t="s">
        <v>74</v>
      </c>
      <c r="G508" s="55"/>
      <c r="H508" s="56">
        <v>200</v>
      </c>
      <c r="I508" s="56">
        <f>42.9</f>
        <v>42.9</v>
      </c>
      <c r="J508" s="56">
        <f>H508+I508</f>
        <v>242.9</v>
      </c>
    </row>
    <row r="509" spans="1:10" s="12" customFormat="1" x14ac:dyDescent="0.2">
      <c r="A509" s="39" t="s">
        <v>247</v>
      </c>
      <c r="B509" s="54" t="s">
        <v>134</v>
      </c>
      <c r="C509" s="54" t="s">
        <v>104</v>
      </c>
      <c r="D509" s="54"/>
      <c r="E509" s="54"/>
      <c r="F509" s="54"/>
      <c r="G509" s="55"/>
      <c r="H509" s="56">
        <f t="shared" ref="H509:J510" si="215">H510</f>
        <v>700</v>
      </c>
      <c r="I509" s="56">
        <f t="shared" si="215"/>
        <v>0</v>
      </c>
      <c r="J509" s="56">
        <f t="shared" si="215"/>
        <v>700</v>
      </c>
    </row>
    <row r="510" spans="1:10" s="12" customFormat="1" x14ac:dyDescent="0.2">
      <c r="A510" s="32" t="s">
        <v>248</v>
      </c>
      <c r="B510" s="54" t="s">
        <v>134</v>
      </c>
      <c r="C510" s="54" t="s">
        <v>104</v>
      </c>
      <c r="D510" s="54" t="s">
        <v>98</v>
      </c>
      <c r="E510" s="54"/>
      <c r="F510" s="54"/>
      <c r="G510" s="55" t="e">
        <f>#REF!</f>
        <v>#REF!</v>
      </c>
      <c r="H510" s="56">
        <f>H511</f>
        <v>700</v>
      </c>
      <c r="I510" s="56">
        <f t="shared" si="215"/>
        <v>0</v>
      </c>
      <c r="J510" s="56">
        <f t="shared" si="215"/>
        <v>700</v>
      </c>
    </row>
    <row r="511" spans="1:10" s="12" customFormat="1" x14ac:dyDescent="0.2">
      <c r="A511" s="40" t="s">
        <v>345</v>
      </c>
      <c r="B511" s="67" t="s">
        <v>134</v>
      </c>
      <c r="C511" s="67" t="s">
        <v>104</v>
      </c>
      <c r="D511" s="67" t="s">
        <v>98</v>
      </c>
      <c r="E511" s="67" t="s">
        <v>54</v>
      </c>
      <c r="F511" s="67"/>
      <c r="G511" s="68"/>
      <c r="H511" s="56">
        <f>H512</f>
        <v>700</v>
      </c>
      <c r="I511" s="56">
        <f t="shared" ref="I511:J511" si="216">I512</f>
        <v>0</v>
      </c>
      <c r="J511" s="56">
        <f t="shared" si="216"/>
        <v>700</v>
      </c>
    </row>
    <row r="512" spans="1:10" s="12" customFormat="1" ht="25.5" x14ac:dyDescent="0.2">
      <c r="A512" s="89" t="s">
        <v>347</v>
      </c>
      <c r="B512" s="67" t="s">
        <v>134</v>
      </c>
      <c r="C512" s="67" t="s">
        <v>104</v>
      </c>
      <c r="D512" s="67" t="s">
        <v>98</v>
      </c>
      <c r="E512" s="67" t="s">
        <v>348</v>
      </c>
      <c r="F512" s="67"/>
      <c r="G512" s="68"/>
      <c r="H512" s="56">
        <f>H513+H514</f>
        <v>700</v>
      </c>
      <c r="I512" s="56">
        <f t="shared" ref="I512:J512" si="217">I513+I514</f>
        <v>0</v>
      </c>
      <c r="J512" s="56">
        <f t="shared" si="217"/>
        <v>700</v>
      </c>
    </row>
    <row r="513" spans="1:10" s="12" customFormat="1" ht="25.5" x14ac:dyDescent="0.2">
      <c r="A513" s="40" t="s">
        <v>71</v>
      </c>
      <c r="B513" s="54" t="s">
        <v>134</v>
      </c>
      <c r="C513" s="54" t="s">
        <v>104</v>
      </c>
      <c r="D513" s="54" t="s">
        <v>98</v>
      </c>
      <c r="E513" s="54" t="s">
        <v>348</v>
      </c>
      <c r="F513" s="54" t="s">
        <v>72</v>
      </c>
      <c r="G513" s="68"/>
      <c r="H513" s="56">
        <v>100</v>
      </c>
      <c r="I513" s="56"/>
      <c r="J513" s="56">
        <f>H513+I513</f>
        <v>100</v>
      </c>
    </row>
    <row r="514" spans="1:10" s="12" customFormat="1" ht="25.5" x14ac:dyDescent="0.2">
      <c r="A514" s="40" t="s">
        <v>73</v>
      </c>
      <c r="B514" s="54" t="s">
        <v>134</v>
      </c>
      <c r="C514" s="54" t="s">
        <v>104</v>
      </c>
      <c r="D514" s="54" t="s">
        <v>98</v>
      </c>
      <c r="E514" s="54" t="s">
        <v>348</v>
      </c>
      <c r="F514" s="54" t="s">
        <v>74</v>
      </c>
      <c r="G514" s="68"/>
      <c r="H514" s="56">
        <v>600</v>
      </c>
      <c r="I514" s="56"/>
      <c r="J514" s="56">
        <f>H514+I514</f>
        <v>600</v>
      </c>
    </row>
    <row r="515" spans="1:10" s="12" customFormat="1" ht="13.5" thickBot="1" x14ac:dyDescent="0.25">
      <c r="A515" s="100" t="s">
        <v>250</v>
      </c>
      <c r="B515" s="57"/>
      <c r="C515" s="57"/>
      <c r="D515" s="57"/>
      <c r="E515" s="57"/>
      <c r="F515" s="57"/>
      <c r="G515" s="101" t="e">
        <f>#REF!+G23+G115+#REF!+#REF!+G195+G463</f>
        <v>#REF!</v>
      </c>
      <c r="H515" s="142">
        <f>H23+H115+H195+H463</f>
        <v>412369.37</v>
      </c>
      <c r="I515" s="142">
        <f>I23+I115+I195+I463</f>
        <v>80352.349999999991</v>
      </c>
      <c r="J515" s="142">
        <f>J23+J115+J195+J463</f>
        <v>492721.72</v>
      </c>
    </row>
    <row r="516" spans="1:10" s="12" customFormat="1" ht="13.5" thickBot="1" x14ac:dyDescent="0.25">
      <c r="A516" s="102"/>
      <c r="B516" s="103"/>
      <c r="C516" s="103"/>
      <c r="D516" s="103"/>
      <c r="E516" s="103"/>
      <c r="F516" s="103"/>
      <c r="G516" s="104"/>
      <c r="H516" s="119"/>
      <c r="I516" s="120"/>
      <c r="J516" s="119"/>
    </row>
    <row r="517" spans="1:10" s="12" customFormat="1" x14ac:dyDescent="0.2">
      <c r="A517" s="105"/>
      <c r="B517" s="55"/>
      <c r="C517" s="55"/>
      <c r="D517" s="55"/>
      <c r="E517" s="55"/>
      <c r="F517" s="55"/>
      <c r="G517" s="55"/>
      <c r="H517" s="125">
        <v>412369.37151000003</v>
      </c>
      <c r="I517" s="125">
        <v>51533.1515</v>
      </c>
      <c r="J517" s="125">
        <v>464080.49101</v>
      </c>
    </row>
    <row r="518" spans="1:10" s="12" customFormat="1" x14ac:dyDescent="0.2">
      <c r="A518" s="106"/>
      <c r="B518" s="55"/>
      <c r="C518" s="55"/>
      <c r="D518" s="55"/>
      <c r="E518" s="55"/>
      <c r="F518" s="55"/>
      <c r="G518" s="55"/>
      <c r="H518" s="115">
        <f>H515-H517</f>
        <v>-1.5100000309757888E-3</v>
      </c>
      <c r="I518" s="115"/>
      <c r="J518" s="115">
        <f>J517-J516</f>
        <v>464080.49101</v>
      </c>
    </row>
    <row r="519" spans="1:10" s="12" customFormat="1" x14ac:dyDescent="0.2">
      <c r="A519" s="166" t="s">
        <v>251</v>
      </c>
      <c r="B519" s="167"/>
      <c r="C519" s="167"/>
      <c r="D519" s="167"/>
      <c r="E519" s="167"/>
      <c r="F519" s="168"/>
      <c r="G519" s="55"/>
      <c r="H519" s="115"/>
      <c r="I519" s="115"/>
      <c r="J519" s="115"/>
    </row>
    <row r="520" spans="1:10" s="12" customFormat="1" ht="13.5" thickBot="1" x14ac:dyDescent="0.25">
      <c r="A520" s="69"/>
      <c r="B520" s="55"/>
      <c r="C520" s="55"/>
      <c r="D520" s="55"/>
      <c r="E520" s="55"/>
      <c r="F520" s="55"/>
      <c r="G520" s="55"/>
      <c r="H520" s="115"/>
      <c r="I520" s="115"/>
      <c r="J520" s="115"/>
    </row>
    <row r="521" spans="1:10" s="12" customFormat="1" ht="13.5" thickBot="1" x14ac:dyDescent="0.25">
      <c r="A521" s="66"/>
      <c r="B521" s="43"/>
      <c r="C521" s="43"/>
      <c r="D521" s="43"/>
      <c r="E521" s="70">
        <f>SUM(H522:H531)</f>
        <v>30489.73</v>
      </c>
      <c r="F521" s="107" t="s">
        <v>98</v>
      </c>
      <c r="G521" s="73" t="e">
        <f>#REF!+G116+G196+G464</f>
        <v>#REF!</v>
      </c>
      <c r="H521" s="133">
        <f>H116+H196+H464</f>
        <v>30489.73</v>
      </c>
      <c r="I521" s="133">
        <f>I116+I196+I464</f>
        <v>730.34499999999991</v>
      </c>
      <c r="J521" s="133">
        <f>J116+J196+J464</f>
        <v>31220.074999999997</v>
      </c>
    </row>
    <row r="522" spans="1:10" s="12" customFormat="1" x14ac:dyDescent="0.2">
      <c r="A522" s="66"/>
      <c r="B522" s="43"/>
      <c r="C522" s="43"/>
      <c r="D522" s="43"/>
      <c r="E522" s="70"/>
      <c r="F522" s="108" t="s">
        <v>252</v>
      </c>
      <c r="G522" s="72"/>
      <c r="H522" s="133">
        <f>H197</f>
        <v>0</v>
      </c>
      <c r="I522" s="133">
        <f t="shared" ref="I522:J522" si="218">I197</f>
        <v>1240</v>
      </c>
      <c r="J522" s="133">
        <f t="shared" si="218"/>
        <v>1240</v>
      </c>
    </row>
    <row r="523" spans="1:10" s="12" customFormat="1" x14ac:dyDescent="0.2">
      <c r="A523" s="66"/>
      <c r="B523" s="43"/>
      <c r="C523" s="43"/>
      <c r="D523" s="43"/>
      <c r="E523" s="43"/>
      <c r="F523" s="54" t="s">
        <v>253</v>
      </c>
      <c r="G523" s="55" t="e">
        <f>G201</f>
        <v>#REF!</v>
      </c>
      <c r="H523" s="133">
        <f>H200</f>
        <v>1402.65</v>
      </c>
      <c r="I523" s="133">
        <f>I200</f>
        <v>0</v>
      </c>
      <c r="J523" s="133">
        <f>J200</f>
        <v>1402.65</v>
      </c>
    </row>
    <row r="524" spans="1:10" s="12" customFormat="1" x14ac:dyDescent="0.2">
      <c r="A524" s="43"/>
      <c r="B524" s="43"/>
      <c r="C524" s="43"/>
      <c r="D524" s="43"/>
      <c r="E524" s="43"/>
      <c r="F524" s="54" t="s">
        <v>254</v>
      </c>
      <c r="G524" s="55" t="e">
        <f>G207+G465+#REF!+G117</f>
        <v>#REF!</v>
      </c>
      <c r="H524" s="133">
        <f>H207+H117+H465</f>
        <v>14961.61</v>
      </c>
      <c r="I524" s="133">
        <f>I207+I117+I465</f>
        <v>-1240</v>
      </c>
      <c r="J524" s="133">
        <f>J207+J117+J465</f>
        <v>13721.61</v>
      </c>
    </row>
    <row r="525" spans="1:10" s="12" customFormat="1" x14ac:dyDescent="0.2">
      <c r="A525" s="43"/>
      <c r="B525" s="43"/>
      <c r="C525" s="43"/>
      <c r="D525" s="43"/>
      <c r="E525" s="43"/>
      <c r="F525" s="54" t="s">
        <v>255</v>
      </c>
      <c r="G525" s="55" t="e">
        <f>#REF!</f>
        <v>#REF!</v>
      </c>
      <c r="H525" s="133"/>
      <c r="I525" s="133"/>
      <c r="J525" s="133"/>
    </row>
    <row r="526" spans="1:10" s="12" customFormat="1" x14ac:dyDescent="0.2">
      <c r="A526" s="43"/>
      <c r="B526" s="43"/>
      <c r="C526" s="43"/>
      <c r="D526" s="43"/>
      <c r="E526" s="43"/>
      <c r="F526" s="54" t="s">
        <v>256</v>
      </c>
      <c r="G526" s="55" t="e">
        <f>G120</f>
        <v>#REF!</v>
      </c>
      <c r="H526" s="133">
        <f>H224+H120</f>
        <v>4419.1299999999992</v>
      </c>
      <c r="I526" s="133">
        <f>I224+I120</f>
        <v>2.8000000000000007</v>
      </c>
      <c r="J526" s="133">
        <f>J224+J120</f>
        <v>4421.9299999999994</v>
      </c>
    </row>
    <row r="527" spans="1:10" s="12" customFormat="1" x14ac:dyDescent="0.2">
      <c r="A527" s="43"/>
      <c r="B527" s="43"/>
      <c r="C527" s="43"/>
      <c r="D527" s="43"/>
      <c r="E527" s="43"/>
      <c r="F527" s="54" t="s">
        <v>257</v>
      </c>
      <c r="G527" s="55" t="e">
        <f>#REF!</f>
        <v>#REF!</v>
      </c>
      <c r="H527" s="133"/>
      <c r="I527" s="133"/>
      <c r="J527" s="133"/>
    </row>
    <row r="528" spans="1:10" s="12" customFormat="1" x14ac:dyDescent="0.2">
      <c r="A528" s="43"/>
      <c r="B528" s="43"/>
      <c r="C528" s="43"/>
      <c r="D528" s="43"/>
      <c r="E528" s="43"/>
      <c r="F528" s="54" t="s">
        <v>258</v>
      </c>
      <c r="G528" s="55" t="e">
        <f>#REF!</f>
        <v>#REF!</v>
      </c>
      <c r="H528" s="133">
        <f>H128</f>
        <v>100</v>
      </c>
      <c r="I528" s="133">
        <f>I128</f>
        <v>-50</v>
      </c>
      <c r="J528" s="133">
        <f>J128</f>
        <v>50</v>
      </c>
    </row>
    <row r="529" spans="1:10" s="12" customFormat="1" x14ac:dyDescent="0.2">
      <c r="A529" s="43"/>
      <c r="B529" s="43"/>
      <c r="C529" s="43"/>
      <c r="D529" s="43"/>
      <c r="E529" s="43"/>
      <c r="F529" s="54" t="s">
        <v>259</v>
      </c>
      <c r="G529" s="55" t="e">
        <f>#REF!</f>
        <v>#REF!</v>
      </c>
      <c r="H529" s="133"/>
      <c r="I529" s="133"/>
      <c r="J529" s="133"/>
    </row>
    <row r="530" spans="1:10" s="12" customFormat="1" x14ac:dyDescent="0.2">
      <c r="A530" s="43"/>
      <c r="B530" s="43"/>
      <c r="C530" s="43"/>
      <c r="D530" s="43"/>
      <c r="E530" s="43"/>
      <c r="F530" s="54" t="s">
        <v>260</v>
      </c>
      <c r="G530" s="55"/>
      <c r="H530" s="133">
        <f>H132+H230</f>
        <v>9606.34</v>
      </c>
      <c r="I530" s="133">
        <f>I132+I230</f>
        <v>777.54499999999996</v>
      </c>
      <c r="J530" s="133">
        <f>J132+J230</f>
        <v>10383.885</v>
      </c>
    </row>
    <row r="531" spans="1:10" s="12" customFormat="1" ht="13.5" thickBot="1" x14ac:dyDescent="0.25">
      <c r="A531" s="43"/>
      <c r="B531" s="43"/>
      <c r="C531" s="43"/>
      <c r="D531" s="43"/>
      <c r="E531" s="43"/>
      <c r="F531" s="67" t="s">
        <v>261</v>
      </c>
      <c r="G531" s="68" t="e">
        <f>#REF!+#REF!</f>
        <v>#REF!</v>
      </c>
      <c r="H531" s="133"/>
      <c r="I531" s="133"/>
      <c r="J531" s="133"/>
    </row>
    <row r="532" spans="1:10" s="12" customFormat="1" ht="13.5" thickBot="1" x14ac:dyDescent="0.25">
      <c r="A532" s="43"/>
      <c r="B532" s="43"/>
      <c r="C532" s="43"/>
      <c r="D532" s="43"/>
      <c r="E532" s="70">
        <f>SUM(H533)</f>
        <v>504.4</v>
      </c>
      <c r="F532" s="109" t="s">
        <v>34</v>
      </c>
      <c r="G532" s="73"/>
      <c r="H532" s="133">
        <f>H149</f>
        <v>504.4</v>
      </c>
      <c r="I532" s="133">
        <f>I149</f>
        <v>0</v>
      </c>
      <c r="J532" s="133">
        <f>J149</f>
        <v>504.4</v>
      </c>
    </row>
    <row r="533" spans="1:10" s="12" customFormat="1" ht="13.5" thickBot="1" x14ac:dyDescent="0.25">
      <c r="A533" s="43"/>
      <c r="B533" s="43"/>
      <c r="C533" s="43"/>
      <c r="D533" s="43"/>
      <c r="E533" s="43"/>
      <c r="F533" s="71" t="s">
        <v>262</v>
      </c>
      <c r="G533" s="72"/>
      <c r="H533" s="133">
        <f>H150</f>
        <v>504.4</v>
      </c>
      <c r="I533" s="133">
        <f>I150</f>
        <v>0</v>
      </c>
      <c r="J533" s="133">
        <f>J150</f>
        <v>504.4</v>
      </c>
    </row>
    <row r="534" spans="1:10" s="12" customFormat="1" ht="13.5" thickBot="1" x14ac:dyDescent="0.25">
      <c r="A534" s="43"/>
      <c r="B534" s="43"/>
      <c r="C534" s="43"/>
      <c r="D534" s="43"/>
      <c r="E534" s="70">
        <f>SUM(H535:H536)</f>
        <v>1574.08</v>
      </c>
      <c r="F534" s="107" t="s">
        <v>121</v>
      </c>
      <c r="G534" s="73" t="e">
        <f>G261+#REF!</f>
        <v>#REF!</v>
      </c>
      <c r="H534" s="133">
        <f>H261</f>
        <v>1574.08</v>
      </c>
      <c r="I534" s="133">
        <f>I261</f>
        <v>578.62200000000007</v>
      </c>
      <c r="J534" s="133">
        <f>J261</f>
        <v>2152.7019999999998</v>
      </c>
    </row>
    <row r="535" spans="1:10" s="12" customFormat="1" x14ac:dyDescent="0.2">
      <c r="A535" s="43"/>
      <c r="B535" s="43"/>
      <c r="C535" s="43"/>
      <c r="D535" s="43"/>
      <c r="E535" s="43"/>
      <c r="F535" s="54" t="s">
        <v>263</v>
      </c>
      <c r="G535" s="55" t="e">
        <f>G262</f>
        <v>#REF!</v>
      </c>
      <c r="H535" s="133">
        <f>H262</f>
        <v>1489.08</v>
      </c>
      <c r="I535" s="133">
        <f>I262</f>
        <v>578.62200000000007</v>
      </c>
      <c r="J535" s="133">
        <f>J262</f>
        <v>2067.7019999999998</v>
      </c>
    </row>
    <row r="536" spans="1:10" s="12" customFormat="1" ht="13.5" thickBot="1" x14ac:dyDescent="0.25">
      <c r="A536" s="43"/>
      <c r="B536" s="43"/>
      <c r="C536" s="43"/>
      <c r="D536" s="43"/>
      <c r="E536" s="43"/>
      <c r="F536" s="74" t="s">
        <v>264</v>
      </c>
      <c r="G536" s="72"/>
      <c r="H536" s="133">
        <f>H270</f>
        <v>85</v>
      </c>
      <c r="I536" s="133">
        <f>I270</f>
        <v>0</v>
      </c>
      <c r="J536" s="133">
        <f>J270</f>
        <v>85</v>
      </c>
    </row>
    <row r="537" spans="1:10" s="12" customFormat="1" ht="13.5" thickBot="1" x14ac:dyDescent="0.25">
      <c r="A537" s="43"/>
      <c r="B537" s="43"/>
      <c r="C537" s="43"/>
      <c r="D537" s="43"/>
      <c r="E537" s="70">
        <f>SUM(H538:H540)</f>
        <v>4642.7700000000004</v>
      </c>
      <c r="F537" s="110" t="s">
        <v>83</v>
      </c>
      <c r="G537" s="73" t="e">
        <f>G137+G278</f>
        <v>#REF!</v>
      </c>
      <c r="H537" s="133">
        <f>H137+H278+H155</f>
        <v>4642.7700000000004</v>
      </c>
      <c r="I537" s="133">
        <f>I137+I278+I155</f>
        <v>29207.01</v>
      </c>
      <c r="J537" s="133">
        <f>J137+J278+J155</f>
        <v>33849.78</v>
      </c>
    </row>
    <row r="538" spans="1:10" s="12" customFormat="1" x14ac:dyDescent="0.2">
      <c r="A538" s="43"/>
      <c r="B538" s="43"/>
      <c r="C538" s="43"/>
      <c r="D538" s="43"/>
      <c r="E538" s="43"/>
      <c r="F538" s="75" t="s">
        <v>265</v>
      </c>
      <c r="G538" s="76" t="e">
        <f>#REF!+G279</f>
        <v>#REF!</v>
      </c>
      <c r="H538" s="133">
        <f>H279</f>
        <v>650</v>
      </c>
      <c r="I538" s="133">
        <f>I279</f>
        <v>-320.56</v>
      </c>
      <c r="J538" s="133">
        <f>J279</f>
        <v>329.44</v>
      </c>
    </row>
    <row r="539" spans="1:10" s="12" customFormat="1" x14ac:dyDescent="0.2">
      <c r="A539" s="43"/>
      <c r="B539" s="43"/>
      <c r="C539" s="43"/>
      <c r="D539" s="43"/>
      <c r="E539" s="43"/>
      <c r="F539" s="121" t="s">
        <v>456</v>
      </c>
      <c r="G539" s="72"/>
      <c r="H539" s="133">
        <f>H156</f>
        <v>1088.5</v>
      </c>
      <c r="I539" s="133">
        <f>I156</f>
        <v>28991.313999999998</v>
      </c>
      <c r="J539" s="133">
        <f>J156</f>
        <v>30079.813999999998</v>
      </c>
    </row>
    <row r="540" spans="1:10" s="12" customFormat="1" ht="13.5" thickBot="1" x14ac:dyDescent="0.25">
      <c r="A540" s="43"/>
      <c r="B540" s="43"/>
      <c r="C540" s="43"/>
      <c r="D540" s="43"/>
      <c r="E540" s="43"/>
      <c r="F540" s="67" t="s">
        <v>266</v>
      </c>
      <c r="G540" s="68" t="e">
        <f>G290+G138</f>
        <v>#REF!</v>
      </c>
      <c r="H540" s="133">
        <f>H138+H290</f>
        <v>2904.27</v>
      </c>
      <c r="I540" s="133">
        <f>I138+I290+I161</f>
        <v>536.25599999999997</v>
      </c>
      <c r="J540" s="133">
        <f t="shared" ref="J540" si="219">J138+J290+J161</f>
        <v>3440.5259999999998</v>
      </c>
    </row>
    <row r="541" spans="1:10" s="12" customFormat="1" ht="13.5" thickBot="1" x14ac:dyDescent="0.25">
      <c r="A541" s="43"/>
      <c r="B541" s="43"/>
      <c r="C541" s="43"/>
      <c r="D541" s="43"/>
      <c r="E541" s="77">
        <f>SUM(H542:H544)</f>
        <v>6206.29</v>
      </c>
      <c r="F541" s="107" t="s">
        <v>56</v>
      </c>
      <c r="G541" s="73" t="e">
        <f>G303</f>
        <v>#REF!</v>
      </c>
      <c r="H541" s="133">
        <f>H303+H164</f>
        <v>6206.29</v>
      </c>
      <c r="I541" s="133">
        <f>I303+I164</f>
        <v>2860.85</v>
      </c>
      <c r="J541" s="133">
        <f>J303+J164</f>
        <v>9067.14</v>
      </c>
    </row>
    <row r="542" spans="1:10" s="12" customFormat="1" x14ac:dyDescent="0.2">
      <c r="A542" s="43"/>
      <c r="B542" s="43"/>
      <c r="C542" s="43"/>
      <c r="D542" s="43"/>
      <c r="E542" s="43"/>
      <c r="F542" s="75" t="s">
        <v>267</v>
      </c>
      <c r="G542" s="76" t="e">
        <f>#REF!</f>
        <v>#REF!</v>
      </c>
      <c r="H542" s="133">
        <f>H304</f>
        <v>1500</v>
      </c>
      <c r="I542" s="133">
        <f>I304</f>
        <v>-500</v>
      </c>
      <c r="J542" s="133">
        <f>J304</f>
        <v>1000</v>
      </c>
    </row>
    <row r="543" spans="1:10" s="12" customFormat="1" x14ac:dyDescent="0.2">
      <c r="A543" s="43"/>
      <c r="B543" s="43"/>
      <c r="C543" s="43"/>
      <c r="D543" s="43"/>
      <c r="E543" s="43"/>
      <c r="F543" s="54" t="s">
        <v>268</v>
      </c>
      <c r="G543" s="55" t="e">
        <f>G309</f>
        <v>#REF!</v>
      </c>
      <c r="H543" s="133">
        <f>H309+H165</f>
        <v>3740.49</v>
      </c>
      <c r="I543" s="133">
        <f>I309+I165</f>
        <v>3320.85</v>
      </c>
      <c r="J543" s="133">
        <f>J309+J165</f>
        <v>7061.34</v>
      </c>
    </row>
    <row r="544" spans="1:10" s="12" customFormat="1" ht="13.5" thickBot="1" x14ac:dyDescent="0.25">
      <c r="A544" s="43"/>
      <c r="B544" s="43"/>
      <c r="C544" s="43"/>
      <c r="D544" s="43"/>
      <c r="E544" s="43"/>
      <c r="F544" s="54" t="s">
        <v>269</v>
      </c>
      <c r="G544" s="55" t="e">
        <f>#REF!</f>
        <v>#REF!</v>
      </c>
      <c r="H544" s="133">
        <f>H340+H172</f>
        <v>965.8</v>
      </c>
      <c r="I544" s="133">
        <f>I340+I172</f>
        <v>40</v>
      </c>
      <c r="J544" s="133">
        <f>J340+J172</f>
        <v>1005.8</v>
      </c>
    </row>
    <row r="545" spans="1:10" s="12" customFormat="1" ht="13.5" thickBot="1" x14ac:dyDescent="0.25">
      <c r="A545" s="43"/>
      <c r="B545" s="43"/>
      <c r="C545" s="43"/>
      <c r="D545" s="43"/>
      <c r="E545" s="77">
        <f>SUM(H546:H550)</f>
        <v>304072.73</v>
      </c>
      <c r="F545" s="107" t="s">
        <v>32</v>
      </c>
      <c r="G545" s="78" t="e">
        <f>#REF!+G24+#REF!+#REF!+G344</f>
        <v>#REF!</v>
      </c>
      <c r="H545" s="133">
        <f>H24+H344+H469</f>
        <v>304072.73</v>
      </c>
      <c r="I545" s="133">
        <f>I24+I344+I469</f>
        <v>33343.410000000003</v>
      </c>
      <c r="J545" s="133">
        <f>J24+J344+J469</f>
        <v>337416.14</v>
      </c>
    </row>
    <row r="546" spans="1:10" s="12" customFormat="1" x14ac:dyDescent="0.2">
      <c r="A546" s="43"/>
      <c r="B546" s="43"/>
      <c r="C546" s="43"/>
      <c r="D546" s="43"/>
      <c r="E546" s="43"/>
      <c r="F546" s="75" t="s">
        <v>270</v>
      </c>
      <c r="G546" s="76" t="e">
        <f>#REF!</f>
        <v>#REF!</v>
      </c>
      <c r="H546" s="133">
        <f>H345+H25</f>
        <v>45738.090000000004</v>
      </c>
      <c r="I546" s="133">
        <f>I345+I25</f>
        <v>12338.899999999998</v>
      </c>
      <c r="J546" s="133">
        <f>J345+J25</f>
        <v>58076.99</v>
      </c>
    </row>
    <row r="547" spans="1:10" s="12" customFormat="1" x14ac:dyDescent="0.2">
      <c r="A547" s="43"/>
      <c r="B547" s="43"/>
      <c r="C547" s="43"/>
      <c r="D547" s="43"/>
      <c r="E547" s="43"/>
      <c r="F547" s="54" t="s">
        <v>271</v>
      </c>
      <c r="G547" s="59" t="e">
        <f>G36+#REF!</f>
        <v>#REF!</v>
      </c>
      <c r="H547" s="133">
        <f>H355+H36</f>
        <v>244582.19</v>
      </c>
      <c r="I547" s="133">
        <f>I355+I36</f>
        <v>21479.236000000001</v>
      </c>
      <c r="J547" s="133">
        <f>J355+J36</f>
        <v>266061.42599999998</v>
      </c>
    </row>
    <row r="548" spans="1:10" s="12" customFormat="1" x14ac:dyDescent="0.2">
      <c r="A548" s="43"/>
      <c r="B548" s="43"/>
      <c r="C548" s="43"/>
      <c r="D548" s="43"/>
      <c r="E548" s="43"/>
      <c r="F548" s="54" t="s">
        <v>272</v>
      </c>
      <c r="G548" s="79" t="e">
        <f>#REF!+G83+#REF!+#REF!+#REF!</f>
        <v>#REF!</v>
      </c>
      <c r="H548" s="133">
        <f>H83</f>
        <v>600</v>
      </c>
      <c r="I548" s="133">
        <f>I83</f>
        <v>25.364000000000001</v>
      </c>
      <c r="J548" s="133">
        <f>J83</f>
        <v>625.36400000000003</v>
      </c>
    </row>
    <row r="549" spans="1:10" s="12" customFormat="1" x14ac:dyDescent="0.2">
      <c r="A549" s="43"/>
      <c r="B549" s="43"/>
      <c r="C549" s="43"/>
      <c r="D549" s="43"/>
      <c r="E549" s="43"/>
      <c r="F549" s="54" t="s">
        <v>273</v>
      </c>
      <c r="G549" s="55" t="e">
        <f>G87+#REF!</f>
        <v>#REF!</v>
      </c>
      <c r="H549" s="133">
        <f>H470+H87+H386</f>
        <v>3554.8500000000004</v>
      </c>
      <c r="I549" s="133">
        <f>I470+I87+I386</f>
        <v>73.710000000000008</v>
      </c>
      <c r="J549" s="133">
        <f>J470+J87+J386</f>
        <v>3628.56</v>
      </c>
    </row>
    <row r="550" spans="1:10" s="12" customFormat="1" ht="13.5" thickBot="1" x14ac:dyDescent="0.25">
      <c r="A550" s="43"/>
      <c r="B550" s="43"/>
      <c r="C550" s="43"/>
      <c r="D550" s="43"/>
      <c r="E550" s="43"/>
      <c r="F550" s="67" t="s">
        <v>274</v>
      </c>
      <c r="G550" s="68" t="e">
        <f>G96</f>
        <v>#REF!</v>
      </c>
      <c r="H550" s="133">
        <f>H96+H391</f>
        <v>9597.5999999999985</v>
      </c>
      <c r="I550" s="133">
        <f>I96+I391</f>
        <v>-573.79999999999995</v>
      </c>
      <c r="J550" s="133">
        <f>J96+J391</f>
        <v>9023.7999999999993</v>
      </c>
    </row>
    <row r="551" spans="1:10" s="12" customFormat="1" ht="13.5" thickBot="1" x14ac:dyDescent="0.25">
      <c r="A551" s="43"/>
      <c r="B551" s="43"/>
      <c r="C551" s="43"/>
      <c r="D551" s="43"/>
      <c r="E551" s="80">
        <f>SUM(H552:H554)</f>
        <v>16160.009999999998</v>
      </c>
      <c r="F551" s="107" t="s">
        <v>215</v>
      </c>
      <c r="G551" s="73" t="e">
        <f>#REF!+G476</f>
        <v>#REF!</v>
      </c>
      <c r="H551" s="133">
        <f>H476+H395+H175</f>
        <v>16160.009999999998</v>
      </c>
      <c r="I551" s="133">
        <f>I476+I395+I175</f>
        <v>5128.1890000000003</v>
      </c>
      <c r="J551" s="133">
        <f>J476+J395+J175</f>
        <v>21288.199000000001</v>
      </c>
    </row>
    <row r="552" spans="1:10" s="12" customFormat="1" x14ac:dyDescent="0.2">
      <c r="A552" s="43"/>
      <c r="B552" s="43"/>
      <c r="C552" s="43"/>
      <c r="D552" s="43"/>
      <c r="E552" s="43"/>
      <c r="F552" s="75" t="s">
        <v>275</v>
      </c>
      <c r="G552" s="76" t="e">
        <f>G477</f>
        <v>#REF!</v>
      </c>
      <c r="H552" s="133">
        <f>H477+H176</f>
        <v>13152.039999999999</v>
      </c>
      <c r="I552" s="133">
        <f>I477+I176</f>
        <v>5323.299</v>
      </c>
      <c r="J552" s="133">
        <f>J477+J176</f>
        <v>18475.339</v>
      </c>
    </row>
    <row r="553" spans="1:10" s="12" customFormat="1" x14ac:dyDescent="0.2">
      <c r="A553" s="43"/>
      <c r="B553" s="43"/>
      <c r="C553" s="43"/>
      <c r="D553" s="43"/>
      <c r="E553" s="43"/>
      <c r="F553" s="54" t="s">
        <v>276</v>
      </c>
      <c r="G553" s="55" t="e">
        <f>#REF!</f>
        <v>#REF!</v>
      </c>
      <c r="H553" s="133">
        <f>H494+H396</f>
        <v>3007.9700000000003</v>
      </c>
      <c r="I553" s="133">
        <f>I494+I396</f>
        <v>-195.11</v>
      </c>
      <c r="J553" s="133">
        <f>J494+J396</f>
        <v>2812.86</v>
      </c>
    </row>
    <row r="554" spans="1:10" s="12" customFormat="1" ht="13.5" thickBot="1" x14ac:dyDescent="0.25">
      <c r="A554" s="43"/>
      <c r="B554" s="43"/>
      <c r="C554" s="43"/>
      <c r="D554" s="43"/>
      <c r="E554" s="43"/>
      <c r="F554" s="67" t="s">
        <v>277</v>
      </c>
      <c r="G554" s="68" t="e">
        <f>#REF!+#REF!</f>
        <v>#REF!</v>
      </c>
      <c r="H554" s="133"/>
      <c r="I554" s="133"/>
      <c r="J554" s="133"/>
    </row>
    <row r="555" spans="1:10" s="12" customFormat="1" ht="13.5" thickBot="1" x14ac:dyDescent="0.25">
      <c r="A555" s="43"/>
      <c r="B555" s="43"/>
      <c r="C555" s="43"/>
      <c r="D555" s="43"/>
      <c r="E555" s="66">
        <f>H556</f>
        <v>550</v>
      </c>
      <c r="F555" s="107" t="s">
        <v>14</v>
      </c>
      <c r="G555" s="73" t="e">
        <f>#REF!+#REF!</f>
        <v>#REF!</v>
      </c>
      <c r="H555" s="133">
        <f t="shared" ref="H555:J556" si="220">H399</f>
        <v>550</v>
      </c>
      <c r="I555" s="133">
        <f t="shared" si="220"/>
        <v>-220</v>
      </c>
      <c r="J555" s="133">
        <f t="shared" si="220"/>
        <v>330</v>
      </c>
    </row>
    <row r="556" spans="1:10" s="12" customFormat="1" x14ac:dyDescent="0.2">
      <c r="A556" s="43"/>
      <c r="B556" s="43"/>
      <c r="C556" s="43"/>
      <c r="D556" s="43"/>
      <c r="E556" s="43"/>
      <c r="F556" s="67" t="s">
        <v>278</v>
      </c>
      <c r="G556" s="68"/>
      <c r="H556" s="133">
        <f t="shared" si="220"/>
        <v>550</v>
      </c>
      <c r="I556" s="133">
        <f t="shared" si="220"/>
        <v>-220</v>
      </c>
      <c r="J556" s="133">
        <f t="shared" si="220"/>
        <v>330</v>
      </c>
    </row>
    <row r="557" spans="1:10" s="12" customFormat="1" ht="13.5" thickBot="1" x14ac:dyDescent="0.25">
      <c r="A557" s="43"/>
      <c r="B557" s="43"/>
      <c r="C557" s="43"/>
      <c r="D557" s="43"/>
      <c r="E557" s="43"/>
      <c r="F557" s="67" t="s">
        <v>279</v>
      </c>
      <c r="G557" s="68" t="e">
        <f>#REF!</f>
        <v>#REF!</v>
      </c>
      <c r="H557" s="133"/>
      <c r="I557" s="133"/>
      <c r="J557" s="133"/>
    </row>
    <row r="558" spans="1:10" s="12" customFormat="1" ht="13.5" thickBot="1" x14ac:dyDescent="0.25">
      <c r="A558" s="43"/>
      <c r="B558" s="43"/>
      <c r="C558" s="43"/>
      <c r="D558" s="43"/>
      <c r="E558" s="66">
        <f>SUM(H559:H562)</f>
        <v>10209.040000000001</v>
      </c>
      <c r="F558" s="107" t="s">
        <v>15</v>
      </c>
      <c r="G558" s="73" t="e">
        <f>G108+#REF!+#REF!</f>
        <v>#REF!</v>
      </c>
      <c r="H558" s="133">
        <f>H504+H418+H108</f>
        <v>10209.039999999999</v>
      </c>
      <c r="I558" s="133">
        <f>I504+I418+I108</f>
        <v>8729.8469999999998</v>
      </c>
      <c r="J558" s="133">
        <f>J504+J418+J108</f>
        <v>18938.886999999999</v>
      </c>
    </row>
    <row r="559" spans="1:10" s="12" customFormat="1" x14ac:dyDescent="0.2">
      <c r="A559" s="43"/>
      <c r="B559" s="43"/>
      <c r="C559" s="43"/>
      <c r="D559" s="43"/>
      <c r="E559" s="43"/>
      <c r="F559" s="75" t="s">
        <v>280</v>
      </c>
      <c r="G559" s="76" t="e">
        <f>#REF!</f>
        <v>#REF!</v>
      </c>
      <c r="H559" s="133">
        <f>H419</f>
        <v>123</v>
      </c>
      <c r="I559" s="133">
        <f>I419</f>
        <v>152.07</v>
      </c>
      <c r="J559" s="133">
        <f>J419</f>
        <v>275.07</v>
      </c>
    </row>
    <row r="560" spans="1:10" s="12" customFormat="1" x14ac:dyDescent="0.2">
      <c r="A560" s="43"/>
      <c r="B560" s="43"/>
      <c r="C560" s="43"/>
      <c r="D560" s="43"/>
      <c r="E560" s="43"/>
      <c r="F560" s="54" t="s">
        <v>281</v>
      </c>
      <c r="G560" s="55" t="e">
        <f>#REF!+#REF!+#REF!</f>
        <v>#REF!</v>
      </c>
      <c r="H560" s="133">
        <f>H422</f>
        <v>1289.21</v>
      </c>
      <c r="I560" s="133">
        <f>I422</f>
        <v>4012.4070000000002</v>
      </c>
      <c r="J560" s="133">
        <f>J422</f>
        <v>5301.6170000000002</v>
      </c>
    </row>
    <row r="561" spans="1:10" s="12" customFormat="1" x14ac:dyDescent="0.2">
      <c r="A561" s="43"/>
      <c r="B561" s="43"/>
      <c r="C561" s="43"/>
      <c r="D561" s="43"/>
      <c r="E561" s="43"/>
      <c r="F561" s="67" t="s">
        <v>282</v>
      </c>
      <c r="G561" s="68" t="e">
        <f>G109</f>
        <v>#REF!</v>
      </c>
      <c r="H561" s="133">
        <f>H109+H451</f>
        <v>8576.83</v>
      </c>
      <c r="I561" s="133">
        <f>I109+I451</f>
        <v>4522.47</v>
      </c>
      <c r="J561" s="133">
        <f>J109+J451</f>
        <v>13099.3</v>
      </c>
    </row>
    <row r="562" spans="1:10" s="12" customFormat="1" ht="13.5" thickBot="1" x14ac:dyDescent="0.25">
      <c r="A562" s="43"/>
      <c r="B562" s="43"/>
      <c r="C562" s="43"/>
      <c r="D562" s="43"/>
      <c r="E562" s="43"/>
      <c r="F562" s="67" t="s">
        <v>283</v>
      </c>
      <c r="G562" s="68" t="e">
        <f>#REF!</f>
        <v>#REF!</v>
      </c>
      <c r="H562" s="133">
        <f>H505+H454</f>
        <v>220</v>
      </c>
      <c r="I562" s="133">
        <f>I505+I454</f>
        <v>42.9</v>
      </c>
      <c r="J562" s="133">
        <f t="shared" ref="J562" si="221">J505+J454</f>
        <v>262.89999999999998</v>
      </c>
    </row>
    <row r="563" spans="1:10" s="12" customFormat="1" ht="13.5" thickBot="1" x14ac:dyDescent="0.25">
      <c r="A563" s="43"/>
      <c r="B563" s="43"/>
      <c r="C563" s="43"/>
      <c r="D563" s="43"/>
      <c r="E563" s="66">
        <f>H564</f>
        <v>1127.04</v>
      </c>
      <c r="F563" s="111">
        <v>11</v>
      </c>
      <c r="G563" s="73"/>
      <c r="H563" s="133">
        <f>H509+H179</f>
        <v>1127.04</v>
      </c>
      <c r="I563" s="133">
        <f>I509+I179</f>
        <v>0</v>
      </c>
      <c r="J563" s="133">
        <f>J509+J179</f>
        <v>1127.04</v>
      </c>
    </row>
    <row r="564" spans="1:10" s="12" customFormat="1" ht="13.5" thickBot="1" x14ac:dyDescent="0.25">
      <c r="A564" s="43"/>
      <c r="B564" s="43"/>
      <c r="C564" s="43"/>
      <c r="D564" s="43"/>
      <c r="E564" s="43"/>
      <c r="F564" s="72">
        <v>1101</v>
      </c>
      <c r="G564" s="72"/>
      <c r="H564" s="133">
        <f>H510+H180</f>
        <v>1127.04</v>
      </c>
      <c r="I564" s="133">
        <f>I510+I180</f>
        <v>0</v>
      </c>
      <c r="J564" s="133">
        <f>J510+J180</f>
        <v>1127.04</v>
      </c>
    </row>
    <row r="565" spans="1:10" s="12" customFormat="1" ht="13.5" thickBot="1" x14ac:dyDescent="0.25">
      <c r="A565" s="43"/>
      <c r="B565" s="43"/>
      <c r="C565" s="43"/>
      <c r="D565" s="43"/>
      <c r="E565" s="66">
        <f>H566</f>
        <v>1163.3499999999999</v>
      </c>
      <c r="F565" s="112">
        <v>12</v>
      </c>
      <c r="G565" s="73"/>
      <c r="H565" s="133">
        <f t="shared" ref="H565:J566" si="222">H457</f>
        <v>1163.3499999999999</v>
      </c>
      <c r="I565" s="133">
        <f t="shared" si="222"/>
        <v>130</v>
      </c>
      <c r="J565" s="133">
        <f t="shared" si="222"/>
        <v>1293.3499999999999</v>
      </c>
    </row>
    <row r="566" spans="1:10" s="12" customFormat="1" ht="13.5" thickBot="1" x14ac:dyDescent="0.25">
      <c r="A566" s="43"/>
      <c r="B566" s="43"/>
      <c r="C566" s="43"/>
      <c r="D566" s="43"/>
      <c r="E566" s="43"/>
      <c r="F566" s="55">
        <v>1202</v>
      </c>
      <c r="G566" s="55"/>
      <c r="H566" s="133">
        <f t="shared" si="222"/>
        <v>1163.3499999999999</v>
      </c>
      <c r="I566" s="133">
        <f t="shared" si="222"/>
        <v>130</v>
      </c>
      <c r="J566" s="133">
        <f t="shared" si="222"/>
        <v>1293.3499999999999</v>
      </c>
    </row>
    <row r="567" spans="1:10" s="12" customFormat="1" ht="13.5" thickBot="1" x14ac:dyDescent="0.25">
      <c r="A567" s="43"/>
      <c r="B567" s="43"/>
      <c r="C567" s="43"/>
      <c r="D567" s="43"/>
      <c r="E567" s="66">
        <f>H568</f>
        <v>200</v>
      </c>
      <c r="F567" s="112">
        <v>13</v>
      </c>
      <c r="G567" s="73"/>
      <c r="H567" s="133">
        <f>H143</f>
        <v>200</v>
      </c>
      <c r="I567" s="133">
        <f>I143</f>
        <v>0</v>
      </c>
      <c r="J567" s="133">
        <f>J143</f>
        <v>200</v>
      </c>
    </row>
    <row r="568" spans="1:10" s="12" customFormat="1" ht="13.5" thickBot="1" x14ac:dyDescent="0.25">
      <c r="A568" s="43"/>
      <c r="B568" s="43"/>
      <c r="C568" s="43"/>
      <c r="D568" s="43"/>
      <c r="E568" s="43"/>
      <c r="F568" s="76">
        <v>1301</v>
      </c>
      <c r="G568" s="76"/>
      <c r="H568" s="133">
        <f>H144</f>
        <v>200</v>
      </c>
      <c r="I568" s="133">
        <f>I144</f>
        <v>0</v>
      </c>
      <c r="J568" s="133">
        <f>J144</f>
        <v>200</v>
      </c>
    </row>
    <row r="569" spans="1:10" s="12" customFormat="1" ht="13.5" thickBot="1" x14ac:dyDescent="0.25">
      <c r="A569" s="43"/>
      <c r="B569" s="43"/>
      <c r="C569" s="43"/>
      <c r="D569" s="43"/>
      <c r="E569" s="66">
        <f>SUM(H570:H572)</f>
        <v>35469.93</v>
      </c>
      <c r="F569" s="112">
        <v>14</v>
      </c>
      <c r="G569" s="73"/>
      <c r="H569" s="133">
        <f>H183</f>
        <v>35469.93</v>
      </c>
      <c r="I569" s="133">
        <f>I183</f>
        <v>-135.923</v>
      </c>
      <c r="J569" s="133">
        <f>J183</f>
        <v>35334.006999999998</v>
      </c>
    </row>
    <row r="570" spans="1:10" s="12" customFormat="1" x14ac:dyDescent="0.2">
      <c r="A570" s="43"/>
      <c r="B570" s="43"/>
      <c r="C570" s="43"/>
      <c r="D570" s="43"/>
      <c r="E570" s="43"/>
      <c r="F570" s="76">
        <v>1401</v>
      </c>
      <c r="G570" s="76"/>
      <c r="H570" s="133">
        <f>H184</f>
        <v>30166.12</v>
      </c>
      <c r="I570" s="133">
        <f>I184</f>
        <v>0</v>
      </c>
      <c r="J570" s="133">
        <f>J184</f>
        <v>30166.12</v>
      </c>
    </row>
    <row r="571" spans="1:10" s="12" customFormat="1" x14ac:dyDescent="0.2">
      <c r="A571" s="43"/>
      <c r="B571" s="43"/>
      <c r="C571" s="43"/>
      <c r="D571" s="43"/>
      <c r="E571" s="43"/>
      <c r="F571" s="55">
        <v>1402</v>
      </c>
      <c r="G571" s="55"/>
      <c r="H571" s="133"/>
      <c r="I571" s="133"/>
      <c r="J571" s="133"/>
    </row>
    <row r="572" spans="1:10" s="12" customFormat="1" x14ac:dyDescent="0.2">
      <c r="A572" s="43"/>
      <c r="B572" s="43"/>
      <c r="C572" s="43"/>
      <c r="D572" s="43"/>
      <c r="E572" s="43"/>
      <c r="F572" s="68">
        <v>1403</v>
      </c>
      <c r="G572" s="68"/>
      <c r="H572" s="133">
        <f>H192</f>
        <v>5303.81</v>
      </c>
      <c r="I572" s="133">
        <f>I192</f>
        <v>-135.923</v>
      </c>
      <c r="J572" s="133">
        <f>J192</f>
        <v>5167.8870000000006</v>
      </c>
    </row>
    <row r="573" spans="1:10" s="12" customFormat="1" x14ac:dyDescent="0.2">
      <c r="A573" s="43"/>
      <c r="B573" s="43"/>
      <c r="C573" s="43"/>
      <c r="D573" s="43"/>
      <c r="E573" s="66">
        <f>H573</f>
        <v>0</v>
      </c>
      <c r="F573" s="55">
        <v>9999</v>
      </c>
      <c r="G573" s="55"/>
      <c r="H573" s="133"/>
      <c r="I573" s="133"/>
      <c r="J573" s="133"/>
    </row>
    <row r="574" spans="1:10" s="12" customFormat="1" ht="13.5" thickBot="1" x14ac:dyDescent="0.25">
      <c r="A574" s="43"/>
      <c r="B574" s="43"/>
      <c r="C574" s="43"/>
      <c r="D574" s="43"/>
      <c r="E574" s="70">
        <f>SUM(E521:E573)</f>
        <v>412369.36999999994</v>
      </c>
      <c r="F574" s="81" t="s">
        <v>284</v>
      </c>
      <c r="G574" s="82" t="e">
        <f>G521+G534+G537+G541+G545+G551+G555+G558+#REF!</f>
        <v>#REF!</v>
      </c>
      <c r="H574" s="133">
        <f>H521+H532+H534+H537+H541++H545+H551+H555+H558++H563++H565+H567+H569+H573</f>
        <v>412369.36999999994</v>
      </c>
      <c r="I574" s="133">
        <f>I521+I532+I534+I537+I541++I545+I551+I555+I558++I563++I565+I567+I569+I573</f>
        <v>80352.349999999991</v>
      </c>
      <c r="J574" s="133">
        <f t="shared" ref="J574" si="223">J521+J532+J534+J537+J541++J545+J551+J555+J558++J563++J565+J567+J569+J573</f>
        <v>492721.72</v>
      </c>
    </row>
    <row r="575" spans="1:10" s="12" customFormat="1" ht="13.5" thickBot="1" x14ac:dyDescent="0.25">
      <c r="A575" s="43"/>
      <c r="B575" s="43"/>
      <c r="C575" s="43"/>
      <c r="D575" s="43"/>
      <c r="E575" s="43"/>
      <c r="F575" s="83"/>
      <c r="G575" s="43"/>
      <c r="H575" s="120">
        <f>H515-H574</f>
        <v>0</v>
      </c>
      <c r="I575" s="120">
        <f>I515-I574</f>
        <v>0</v>
      </c>
      <c r="J575" s="120">
        <f>J515-J574</f>
        <v>0</v>
      </c>
    </row>
    <row r="576" spans="1:10" s="12" customFormat="1" x14ac:dyDescent="0.2">
      <c r="A576" s="43"/>
      <c r="B576" s="43"/>
      <c r="C576" s="43"/>
      <c r="D576" s="43"/>
      <c r="E576" s="43"/>
      <c r="F576" s="83"/>
      <c r="G576" s="43"/>
      <c r="H576" s="133"/>
      <c r="I576" s="133"/>
      <c r="J576" s="119"/>
    </row>
    <row r="577" spans="1:10" s="12" customFormat="1" x14ac:dyDescent="0.2">
      <c r="A577" s="43"/>
      <c r="B577" s="43"/>
      <c r="C577" s="43"/>
      <c r="D577" s="43"/>
      <c r="E577" s="43"/>
      <c r="F577" s="83"/>
      <c r="G577" s="43"/>
      <c r="H577" s="138">
        <f>H515-H574</f>
        <v>0</v>
      </c>
      <c r="I577" s="138"/>
      <c r="J577" s="138">
        <f>J574-J576</f>
        <v>492721.72</v>
      </c>
    </row>
    <row r="578" spans="1:10" s="12" customFormat="1" x14ac:dyDescent="0.2">
      <c r="A578" s="43"/>
      <c r="B578" s="43"/>
      <c r="C578" s="43"/>
      <c r="D578" s="43"/>
      <c r="E578" s="43"/>
      <c r="F578" s="83"/>
      <c r="G578" s="43"/>
      <c r="H578" s="118"/>
      <c r="I578" s="118"/>
      <c r="J578" s="118"/>
    </row>
    <row r="579" spans="1:10" s="12" customFormat="1" x14ac:dyDescent="0.2">
      <c r="A579" s="43"/>
      <c r="B579" s="1"/>
      <c r="C579" s="1"/>
      <c r="D579" s="1"/>
      <c r="E579" s="1"/>
      <c r="F579" s="1"/>
      <c r="G579" s="1"/>
      <c r="H579" s="113"/>
      <c r="I579" s="113"/>
      <c r="J579" s="113"/>
    </row>
    <row r="580" spans="1:10" s="12" customFormat="1" x14ac:dyDescent="0.2">
      <c r="A580" s="43"/>
      <c r="B580" s="1"/>
      <c r="C580" s="1"/>
      <c r="D580" s="1"/>
      <c r="E580" s="1"/>
      <c r="F580" s="1"/>
      <c r="G580" s="1"/>
      <c r="H580" s="113"/>
      <c r="I580" s="113"/>
      <c r="J580" s="113"/>
    </row>
    <row r="581" spans="1:10" s="12" customFormat="1" x14ac:dyDescent="0.2">
      <c r="A581" s="43"/>
      <c r="B581" s="1"/>
      <c r="C581" s="1"/>
      <c r="D581" s="1"/>
      <c r="E581" s="1"/>
      <c r="F581" s="1"/>
      <c r="G581" s="1"/>
      <c r="H581" s="113"/>
      <c r="I581" s="113"/>
      <c r="J581" s="113"/>
    </row>
    <row r="582" spans="1:10" s="12" customFormat="1" x14ac:dyDescent="0.2">
      <c r="A582" s="43"/>
      <c r="B582" s="1"/>
      <c r="C582" s="1"/>
      <c r="D582" s="1"/>
      <c r="E582" s="1"/>
      <c r="F582" s="1"/>
      <c r="G582" s="1"/>
      <c r="H582" s="113"/>
      <c r="I582" s="113"/>
      <c r="J582" s="113"/>
    </row>
    <row r="583" spans="1:10" s="12" customFormat="1" x14ac:dyDescent="0.2">
      <c r="A583" s="43"/>
      <c r="B583" s="1"/>
      <c r="C583" s="1"/>
      <c r="D583" s="1"/>
      <c r="E583" s="1"/>
      <c r="F583" s="1"/>
      <c r="G583" s="1"/>
      <c r="H583" s="113"/>
      <c r="I583" s="113"/>
      <c r="J583" s="113"/>
    </row>
    <row r="584" spans="1:10" s="12" customFormat="1" x14ac:dyDescent="0.2">
      <c r="A584" s="43"/>
      <c r="B584" s="1"/>
      <c r="C584" s="1"/>
      <c r="D584" s="1"/>
      <c r="E584" s="1"/>
      <c r="F584" s="1"/>
      <c r="G584" s="1"/>
      <c r="H584" s="113"/>
      <c r="I584" s="113"/>
      <c r="J584" s="113"/>
    </row>
    <row r="585" spans="1:10" s="12" customFormat="1" x14ac:dyDescent="0.2">
      <c r="A585" s="43"/>
      <c r="B585" s="1"/>
      <c r="C585" s="1"/>
      <c r="D585" s="1"/>
      <c r="E585" s="1"/>
      <c r="F585" s="1"/>
      <c r="G585" s="1"/>
      <c r="H585" s="113"/>
      <c r="I585" s="113"/>
      <c r="J585" s="113"/>
    </row>
    <row r="586" spans="1:10" s="12" customFormat="1" x14ac:dyDescent="0.2">
      <c r="A586" s="43"/>
      <c r="B586" s="1"/>
      <c r="C586" s="1"/>
      <c r="D586" s="1"/>
      <c r="E586" s="1"/>
      <c r="F586" s="1"/>
      <c r="G586" s="1"/>
      <c r="H586" s="113"/>
      <c r="I586" s="113"/>
      <c r="J586" s="113"/>
    </row>
    <row r="587" spans="1:10" s="12" customFormat="1" x14ac:dyDescent="0.2">
      <c r="A587" s="43"/>
      <c r="B587" s="1"/>
      <c r="C587" s="1"/>
      <c r="D587" s="1"/>
      <c r="E587" s="1"/>
      <c r="F587" s="1"/>
      <c r="G587" s="1"/>
      <c r="H587" s="113"/>
      <c r="I587" s="113"/>
      <c r="J587" s="113"/>
    </row>
    <row r="588" spans="1:10" s="12" customFormat="1" x14ac:dyDescent="0.2">
      <c r="A588" s="43"/>
      <c r="B588" s="1"/>
      <c r="C588" s="1"/>
      <c r="D588" s="1"/>
      <c r="E588" s="1"/>
      <c r="F588" s="1"/>
      <c r="G588" s="1"/>
      <c r="H588" s="113"/>
      <c r="I588" s="113"/>
      <c r="J588" s="113"/>
    </row>
    <row r="589" spans="1:10" s="12" customFormat="1" x14ac:dyDescent="0.2">
      <c r="A589" s="43"/>
      <c r="B589" s="1"/>
      <c r="C589" s="1"/>
      <c r="D589" s="1"/>
      <c r="E589" s="1"/>
      <c r="F589" s="1"/>
      <c r="G589" s="1"/>
      <c r="H589" s="113"/>
      <c r="I589" s="113"/>
      <c r="J589" s="113"/>
    </row>
    <row r="590" spans="1:10" s="12" customFormat="1" x14ac:dyDescent="0.2">
      <c r="A590" s="43"/>
      <c r="B590" s="1"/>
      <c r="C590" s="1"/>
      <c r="D590" s="1"/>
      <c r="E590" s="1"/>
      <c r="F590" s="1"/>
      <c r="G590" s="1"/>
      <c r="H590" s="113"/>
      <c r="I590" s="113"/>
      <c r="J590" s="113"/>
    </row>
    <row r="591" spans="1:10" s="12" customFormat="1" x14ac:dyDescent="0.2">
      <c r="A591" s="43"/>
      <c r="B591" s="1"/>
      <c r="C591" s="1"/>
      <c r="D591" s="1"/>
      <c r="E591" s="1"/>
      <c r="F591" s="1"/>
      <c r="G591" s="1"/>
      <c r="H591" s="113"/>
      <c r="I591" s="113"/>
      <c r="J591" s="113"/>
    </row>
    <row r="592" spans="1:10" s="12" customFormat="1" x14ac:dyDescent="0.2">
      <c r="A592" s="43"/>
      <c r="B592" s="1"/>
      <c r="C592" s="1"/>
      <c r="D592" s="1"/>
      <c r="E592" s="1"/>
      <c r="F592" s="1"/>
      <c r="G592" s="1"/>
      <c r="H592" s="113"/>
      <c r="I592" s="113"/>
      <c r="J592" s="113"/>
    </row>
    <row r="593" spans="1:10" s="12" customFormat="1" x14ac:dyDescent="0.2">
      <c r="A593" s="43"/>
      <c r="B593" s="1"/>
      <c r="C593" s="1"/>
      <c r="D593" s="1"/>
      <c r="E593" s="1"/>
      <c r="F593" s="1"/>
      <c r="G593" s="1"/>
      <c r="H593" s="113"/>
      <c r="I593" s="113"/>
      <c r="J593" s="113"/>
    </row>
    <row r="594" spans="1:10" s="12" customFormat="1" x14ac:dyDescent="0.2">
      <c r="A594" s="43"/>
      <c r="B594" s="1"/>
      <c r="C594" s="1"/>
      <c r="D594" s="1"/>
      <c r="E594" s="1"/>
      <c r="F594" s="1"/>
      <c r="G594" s="1"/>
      <c r="H594" s="113"/>
      <c r="I594" s="113"/>
      <c r="J594" s="113"/>
    </row>
    <row r="595" spans="1:10" s="12" customFormat="1" x14ac:dyDescent="0.2">
      <c r="A595" s="43"/>
      <c r="B595" s="1"/>
      <c r="C595" s="1"/>
      <c r="D595" s="1"/>
      <c r="E595" s="1"/>
      <c r="F595" s="1"/>
      <c r="G595" s="1"/>
      <c r="H595" s="113"/>
      <c r="I595" s="113"/>
      <c r="J595" s="113"/>
    </row>
    <row r="596" spans="1:10" s="12" customFormat="1" x14ac:dyDescent="0.2">
      <c r="A596" s="43"/>
      <c r="B596" s="1"/>
      <c r="C596" s="1"/>
      <c r="D596" s="1"/>
      <c r="E596" s="1"/>
      <c r="F596" s="1"/>
      <c r="G596" s="1"/>
      <c r="H596" s="113"/>
      <c r="I596" s="113"/>
      <c r="J596" s="113"/>
    </row>
    <row r="597" spans="1:10" s="12" customFormat="1" x14ac:dyDescent="0.2">
      <c r="A597" s="43"/>
      <c r="B597" s="1"/>
      <c r="C597" s="1"/>
      <c r="D597" s="1"/>
      <c r="E597" s="1"/>
      <c r="F597" s="1"/>
      <c r="G597" s="1"/>
      <c r="H597" s="113"/>
      <c r="I597" s="113"/>
      <c r="J597" s="113"/>
    </row>
    <row r="598" spans="1:10" s="12" customFormat="1" x14ac:dyDescent="0.2">
      <c r="A598" s="43"/>
      <c r="B598" s="1"/>
      <c r="C598" s="1"/>
      <c r="D598" s="1"/>
      <c r="E598" s="1"/>
      <c r="F598" s="1"/>
      <c r="G598" s="1"/>
      <c r="H598" s="113"/>
      <c r="I598" s="113"/>
      <c r="J598" s="113"/>
    </row>
    <row r="599" spans="1:10" s="12" customFormat="1" x14ac:dyDescent="0.2">
      <c r="A599" s="43"/>
      <c r="B599" s="1"/>
      <c r="C599" s="1"/>
      <c r="D599" s="1"/>
      <c r="E599" s="1"/>
      <c r="F599" s="1"/>
      <c r="G599" s="1"/>
      <c r="H599" s="113"/>
      <c r="I599" s="113"/>
      <c r="J599" s="113"/>
    </row>
    <row r="600" spans="1:10" s="12" customFormat="1" x14ac:dyDescent="0.2">
      <c r="A600" s="43"/>
      <c r="B600" s="1"/>
      <c r="C600" s="1"/>
      <c r="D600" s="1"/>
      <c r="E600" s="1"/>
      <c r="F600" s="1"/>
      <c r="G600" s="1"/>
      <c r="H600" s="113"/>
      <c r="I600" s="113"/>
      <c r="J600" s="113"/>
    </row>
    <row r="601" spans="1:10" s="12" customFormat="1" x14ac:dyDescent="0.2">
      <c r="A601" s="43"/>
      <c r="B601" s="1"/>
      <c r="C601" s="1"/>
      <c r="D601" s="1"/>
      <c r="E601" s="1"/>
      <c r="F601" s="1"/>
      <c r="G601" s="1"/>
      <c r="H601" s="113"/>
      <c r="I601" s="113"/>
      <c r="J601" s="113"/>
    </row>
    <row r="602" spans="1:10" s="12" customFormat="1" x14ac:dyDescent="0.2">
      <c r="A602" s="43"/>
      <c r="B602" s="1"/>
      <c r="C602" s="1"/>
      <c r="D602" s="1"/>
      <c r="E602" s="1"/>
      <c r="F602" s="1"/>
      <c r="G602" s="1"/>
      <c r="H602" s="113"/>
      <c r="I602" s="113"/>
      <c r="J602" s="113"/>
    </row>
    <row r="603" spans="1:10" s="12" customFormat="1" x14ac:dyDescent="0.2">
      <c r="A603" s="43"/>
      <c r="B603" s="1"/>
      <c r="C603" s="1"/>
      <c r="D603" s="1"/>
      <c r="E603" s="1"/>
      <c r="F603" s="1"/>
      <c r="G603" s="1"/>
      <c r="H603" s="113"/>
      <c r="I603" s="113"/>
      <c r="J603" s="113"/>
    </row>
    <row r="604" spans="1:10" s="12" customFormat="1" x14ac:dyDescent="0.2">
      <c r="A604" s="43"/>
      <c r="B604" s="1"/>
      <c r="C604" s="1"/>
      <c r="D604" s="1"/>
      <c r="E604" s="1"/>
      <c r="F604" s="1"/>
      <c r="G604" s="1"/>
      <c r="H604" s="113"/>
      <c r="I604" s="113"/>
      <c r="J604" s="113"/>
    </row>
    <row r="605" spans="1:10" s="12" customFormat="1" x14ac:dyDescent="0.2">
      <c r="A605" s="43"/>
      <c r="B605" s="1"/>
      <c r="C605" s="1"/>
      <c r="D605" s="1"/>
      <c r="E605" s="1"/>
      <c r="F605" s="1"/>
      <c r="G605" s="1"/>
      <c r="H605" s="113"/>
      <c r="I605" s="113"/>
      <c r="J605" s="113"/>
    </row>
    <row r="606" spans="1:10" s="12" customFormat="1" x14ac:dyDescent="0.2">
      <c r="A606" s="43"/>
      <c r="B606" s="1"/>
      <c r="C606" s="1"/>
      <c r="D606" s="1"/>
      <c r="E606" s="1"/>
      <c r="F606" s="1"/>
      <c r="G606" s="1"/>
      <c r="H606" s="113"/>
      <c r="I606" s="113"/>
      <c r="J606" s="113"/>
    </row>
    <row r="607" spans="1:10" s="12" customFormat="1" x14ac:dyDescent="0.2">
      <c r="A607" s="43"/>
      <c r="B607" s="1"/>
      <c r="C607" s="1"/>
      <c r="D607" s="1"/>
      <c r="E607" s="1"/>
      <c r="F607" s="1"/>
      <c r="G607" s="1"/>
      <c r="H607" s="113"/>
      <c r="I607" s="113"/>
      <c r="J607" s="113"/>
    </row>
    <row r="608" spans="1:10" s="12" customFormat="1" x14ac:dyDescent="0.2">
      <c r="A608" s="43"/>
      <c r="B608" s="1"/>
      <c r="C608" s="1"/>
      <c r="D608" s="1"/>
      <c r="E608" s="1"/>
      <c r="F608" s="1"/>
      <c r="G608" s="1"/>
      <c r="H608" s="113"/>
      <c r="I608" s="113"/>
      <c r="J608" s="113"/>
    </row>
    <row r="609" spans="1:10" s="12" customFormat="1" x14ac:dyDescent="0.2">
      <c r="A609" s="43"/>
      <c r="B609" s="1"/>
      <c r="C609" s="1"/>
      <c r="D609" s="1"/>
      <c r="E609" s="1"/>
      <c r="F609" s="1"/>
      <c r="G609" s="1"/>
      <c r="H609" s="113"/>
      <c r="I609" s="113"/>
      <c r="J609" s="113"/>
    </row>
    <row r="610" spans="1:10" s="12" customFormat="1" x14ac:dyDescent="0.2">
      <c r="A610" s="43"/>
      <c r="B610" s="1"/>
      <c r="C610" s="1"/>
      <c r="D610" s="1"/>
      <c r="E610" s="1"/>
      <c r="F610" s="1"/>
      <c r="G610" s="1"/>
      <c r="H610" s="113"/>
      <c r="I610" s="113"/>
      <c r="J610" s="113"/>
    </row>
    <row r="611" spans="1:10" s="12" customFormat="1" x14ac:dyDescent="0.2">
      <c r="A611" s="43"/>
      <c r="B611" s="1"/>
      <c r="C611" s="1"/>
      <c r="D611" s="1"/>
      <c r="E611" s="1"/>
      <c r="F611" s="1"/>
      <c r="G611" s="1"/>
      <c r="H611" s="113"/>
      <c r="I611" s="113"/>
      <c r="J611" s="113"/>
    </row>
    <row r="612" spans="1:10" s="12" customFormat="1" x14ac:dyDescent="0.2">
      <c r="A612" s="43"/>
      <c r="B612" s="1"/>
      <c r="C612" s="1"/>
      <c r="D612" s="1"/>
      <c r="E612" s="1"/>
      <c r="F612" s="1"/>
      <c r="G612" s="1"/>
      <c r="H612" s="113"/>
      <c r="I612" s="113"/>
      <c r="J612" s="113"/>
    </row>
    <row r="613" spans="1:10" s="12" customFormat="1" x14ac:dyDescent="0.2">
      <c r="A613" s="43"/>
      <c r="B613" s="1"/>
      <c r="C613" s="1"/>
      <c r="D613" s="1"/>
      <c r="E613" s="1"/>
      <c r="F613" s="1"/>
      <c r="G613" s="1"/>
      <c r="H613" s="113"/>
      <c r="I613" s="113"/>
      <c r="J613" s="113"/>
    </row>
    <row r="614" spans="1:10" s="12" customFormat="1" x14ac:dyDescent="0.2">
      <c r="A614" s="43"/>
      <c r="B614" s="1"/>
      <c r="C614" s="1"/>
      <c r="D614" s="1"/>
      <c r="E614" s="1"/>
      <c r="F614" s="1"/>
      <c r="G614" s="1"/>
      <c r="H614" s="113"/>
      <c r="I614" s="113"/>
      <c r="J614" s="113"/>
    </row>
    <row r="615" spans="1:10" s="12" customFormat="1" x14ac:dyDescent="0.2">
      <c r="A615" s="43"/>
      <c r="B615" s="1"/>
      <c r="C615" s="1"/>
      <c r="D615" s="1"/>
      <c r="E615" s="1"/>
      <c r="F615" s="1"/>
      <c r="G615" s="1"/>
      <c r="H615" s="113"/>
      <c r="I615" s="113"/>
      <c r="J615" s="113"/>
    </row>
    <row r="616" spans="1:10" s="12" customFormat="1" x14ac:dyDescent="0.2">
      <c r="A616" s="43"/>
      <c r="B616" s="1"/>
      <c r="C616" s="1"/>
      <c r="D616" s="1"/>
      <c r="E616" s="1"/>
      <c r="F616" s="1"/>
      <c r="G616" s="1"/>
      <c r="H616" s="113"/>
      <c r="I616" s="113"/>
      <c r="J616" s="113"/>
    </row>
    <row r="617" spans="1:10" s="12" customFormat="1" x14ac:dyDescent="0.2">
      <c r="A617" s="43"/>
      <c r="B617" s="1"/>
      <c r="C617" s="1"/>
      <c r="D617" s="1"/>
      <c r="E617" s="1"/>
      <c r="F617" s="1"/>
      <c r="G617" s="1"/>
      <c r="H617" s="113"/>
      <c r="I617" s="113"/>
      <c r="J617" s="113"/>
    </row>
    <row r="618" spans="1:10" s="12" customFormat="1" x14ac:dyDescent="0.2">
      <c r="A618" s="43"/>
      <c r="B618" s="1"/>
      <c r="C618" s="1"/>
      <c r="D618" s="1"/>
      <c r="E618" s="1"/>
      <c r="F618" s="1"/>
      <c r="G618" s="1"/>
      <c r="H618" s="113"/>
      <c r="I618" s="113"/>
      <c r="J618" s="113"/>
    </row>
    <row r="619" spans="1:10" s="12" customFormat="1" x14ac:dyDescent="0.2">
      <c r="A619" s="43"/>
      <c r="B619" s="1"/>
      <c r="C619" s="1"/>
      <c r="D619" s="1"/>
      <c r="E619" s="1"/>
      <c r="F619" s="1"/>
      <c r="G619" s="1"/>
      <c r="H619" s="113"/>
      <c r="I619" s="113"/>
      <c r="J619" s="113"/>
    </row>
    <row r="620" spans="1:10" s="12" customFormat="1" x14ac:dyDescent="0.2">
      <c r="A620" s="43"/>
      <c r="B620" s="1"/>
      <c r="C620" s="1"/>
      <c r="D620" s="1"/>
      <c r="E620" s="1"/>
      <c r="F620" s="1"/>
      <c r="G620" s="1"/>
      <c r="H620" s="113"/>
      <c r="I620" s="113"/>
      <c r="J620" s="113"/>
    </row>
    <row r="621" spans="1:10" s="12" customFormat="1" x14ac:dyDescent="0.2">
      <c r="A621" s="43"/>
      <c r="B621" s="1"/>
      <c r="C621" s="1"/>
      <c r="D621" s="1"/>
      <c r="E621" s="1"/>
      <c r="F621" s="1"/>
      <c r="G621" s="1"/>
      <c r="H621" s="113"/>
      <c r="I621" s="113"/>
      <c r="J621" s="113"/>
    </row>
    <row r="622" spans="1:10" s="12" customFormat="1" x14ac:dyDescent="0.2">
      <c r="A622" s="43"/>
      <c r="B622" s="1"/>
      <c r="C622" s="1"/>
      <c r="D622" s="1"/>
      <c r="E622" s="1"/>
      <c r="F622" s="1"/>
      <c r="G622" s="1"/>
      <c r="H622" s="113"/>
      <c r="I622" s="113"/>
      <c r="J622" s="113"/>
    </row>
    <row r="623" spans="1:10" s="12" customFormat="1" x14ac:dyDescent="0.2">
      <c r="A623" s="43"/>
      <c r="B623" s="1"/>
      <c r="C623" s="1"/>
      <c r="D623" s="1"/>
      <c r="E623" s="1"/>
      <c r="F623" s="1"/>
      <c r="G623" s="1"/>
      <c r="H623" s="113"/>
      <c r="I623" s="113"/>
      <c r="J623" s="113"/>
    </row>
    <row r="624" spans="1:10" s="12" customFormat="1" x14ac:dyDescent="0.2">
      <c r="A624" s="43"/>
      <c r="B624" s="1"/>
      <c r="C624" s="1"/>
      <c r="D624" s="1"/>
      <c r="E624" s="1"/>
      <c r="F624" s="1"/>
      <c r="G624" s="1"/>
      <c r="H624" s="113"/>
      <c r="I624" s="113"/>
      <c r="J624" s="113"/>
    </row>
    <row r="625" spans="1:10" s="12" customFormat="1" x14ac:dyDescent="0.2">
      <c r="A625" s="43"/>
      <c r="B625" s="1"/>
      <c r="C625" s="1"/>
      <c r="D625" s="1"/>
      <c r="E625" s="1"/>
      <c r="F625" s="1"/>
      <c r="G625" s="1"/>
      <c r="H625" s="113"/>
      <c r="I625" s="113"/>
      <c r="J625" s="113"/>
    </row>
    <row r="626" spans="1:10" s="12" customFormat="1" x14ac:dyDescent="0.2">
      <c r="A626" s="43"/>
      <c r="B626" s="1"/>
      <c r="C626" s="1"/>
      <c r="D626" s="1"/>
      <c r="E626" s="1"/>
      <c r="F626" s="1"/>
      <c r="G626" s="1"/>
      <c r="H626" s="113"/>
      <c r="I626" s="113"/>
      <c r="J626" s="113"/>
    </row>
    <row r="627" spans="1:10" s="12" customFormat="1" x14ac:dyDescent="0.2">
      <c r="A627" s="43"/>
      <c r="B627" s="1"/>
      <c r="C627" s="1"/>
      <c r="D627" s="1"/>
      <c r="E627" s="1"/>
      <c r="F627" s="1"/>
      <c r="G627" s="1"/>
      <c r="H627" s="113"/>
      <c r="I627" s="113"/>
      <c r="J627" s="113"/>
    </row>
    <row r="628" spans="1:10" s="12" customFormat="1" x14ac:dyDescent="0.2">
      <c r="A628" s="43"/>
      <c r="B628" s="1"/>
      <c r="C628" s="1"/>
      <c r="D628" s="1"/>
      <c r="E628" s="1"/>
      <c r="F628" s="1"/>
      <c r="G628" s="1"/>
      <c r="H628" s="113"/>
      <c r="I628" s="113"/>
      <c r="J628" s="113"/>
    </row>
    <row r="629" spans="1:10" s="12" customFormat="1" x14ac:dyDescent="0.2">
      <c r="A629" s="43"/>
      <c r="B629" s="1"/>
      <c r="C629" s="1"/>
      <c r="D629" s="1"/>
      <c r="E629" s="1"/>
      <c r="F629" s="1"/>
      <c r="G629" s="1"/>
      <c r="H629" s="113"/>
      <c r="I629" s="113"/>
      <c r="J629" s="113"/>
    </row>
    <row r="630" spans="1:10" s="12" customFormat="1" x14ac:dyDescent="0.2">
      <c r="A630" s="43"/>
      <c r="B630" s="1"/>
      <c r="C630" s="1"/>
      <c r="D630" s="1"/>
      <c r="E630" s="1"/>
      <c r="F630" s="1"/>
      <c r="G630" s="1"/>
      <c r="H630" s="113"/>
      <c r="I630" s="113"/>
      <c r="J630" s="113"/>
    </row>
    <row r="631" spans="1:10" s="12" customFormat="1" x14ac:dyDescent="0.2">
      <c r="A631" s="43"/>
      <c r="B631" s="1"/>
      <c r="C631" s="1"/>
      <c r="D631" s="1"/>
      <c r="E631" s="1"/>
      <c r="F631" s="1"/>
      <c r="G631" s="1"/>
      <c r="H631" s="113"/>
      <c r="I631" s="113"/>
      <c r="J631" s="113"/>
    </row>
    <row r="632" spans="1:10" s="12" customFormat="1" x14ac:dyDescent="0.2">
      <c r="A632" s="43"/>
      <c r="B632" s="1"/>
      <c r="C632" s="1"/>
      <c r="D632" s="1"/>
      <c r="E632" s="1"/>
      <c r="F632" s="1"/>
      <c r="G632" s="1"/>
      <c r="H632" s="113"/>
      <c r="I632" s="113"/>
      <c r="J632" s="113"/>
    </row>
    <row r="633" spans="1:10" s="12" customFormat="1" x14ac:dyDescent="0.2">
      <c r="A633" s="43"/>
      <c r="B633" s="1"/>
      <c r="C633" s="1"/>
      <c r="D633" s="1"/>
      <c r="E633" s="1"/>
      <c r="F633" s="1"/>
      <c r="G633" s="1"/>
      <c r="H633" s="113"/>
      <c r="I633" s="113"/>
      <c r="J633" s="113"/>
    </row>
    <row r="634" spans="1:10" s="12" customFormat="1" x14ac:dyDescent="0.2">
      <c r="A634" s="43"/>
      <c r="B634" s="1"/>
      <c r="C634" s="1"/>
      <c r="D634" s="1"/>
      <c r="E634" s="1"/>
      <c r="F634" s="1"/>
      <c r="G634" s="1"/>
      <c r="H634" s="113"/>
      <c r="I634" s="113"/>
      <c r="J634" s="113"/>
    </row>
    <row r="635" spans="1:10" s="12" customFormat="1" x14ac:dyDescent="0.2">
      <c r="A635" s="43"/>
      <c r="B635" s="1"/>
      <c r="C635" s="1"/>
      <c r="D635" s="1"/>
      <c r="E635" s="1"/>
      <c r="F635" s="1"/>
      <c r="G635" s="1"/>
      <c r="H635" s="113"/>
      <c r="I635" s="113"/>
      <c r="J635" s="113"/>
    </row>
    <row r="636" spans="1:10" s="12" customFormat="1" x14ac:dyDescent="0.2">
      <c r="A636" s="43"/>
      <c r="B636" s="1"/>
      <c r="C636" s="1"/>
      <c r="D636" s="1"/>
      <c r="E636" s="1"/>
      <c r="F636" s="1"/>
      <c r="G636" s="1"/>
      <c r="H636" s="113"/>
      <c r="I636" s="113"/>
      <c r="J636" s="113"/>
    </row>
    <row r="637" spans="1:10" s="12" customFormat="1" x14ac:dyDescent="0.2">
      <c r="A637" s="43"/>
      <c r="B637" s="1"/>
      <c r="C637" s="1"/>
      <c r="D637" s="1"/>
      <c r="E637" s="1"/>
      <c r="F637" s="1"/>
      <c r="G637" s="1"/>
      <c r="H637" s="113"/>
      <c r="I637" s="113"/>
      <c r="J637" s="113"/>
    </row>
    <row r="638" spans="1:10" s="12" customFormat="1" x14ac:dyDescent="0.2">
      <c r="A638" s="43"/>
      <c r="B638" s="1"/>
      <c r="C638" s="1"/>
      <c r="D638" s="1"/>
      <c r="E638" s="1"/>
      <c r="F638" s="1"/>
      <c r="G638" s="1"/>
      <c r="H638" s="113"/>
      <c r="I638" s="113"/>
      <c r="J638" s="113"/>
    </row>
  </sheetData>
  <mergeCells count="11">
    <mergeCell ref="A519:F519"/>
    <mergeCell ref="A5:A7"/>
    <mergeCell ref="B5:F5"/>
    <mergeCell ref="G5:G7"/>
    <mergeCell ref="E1:J1"/>
    <mergeCell ref="H5:H7"/>
    <mergeCell ref="I5:I7"/>
    <mergeCell ref="J5:J7"/>
    <mergeCell ref="A3:J3"/>
    <mergeCell ref="E2:J2"/>
    <mergeCell ref="B6:F6"/>
  </mergeCells>
  <pageMargins left="0.98425196850393704" right="0" top="0" bottom="0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 8 (2014)</vt:lpstr>
      <vt:lpstr>прил 10 2014 </vt:lpstr>
      <vt:lpstr>'прил 10 2014 '!Заголовки_для_печати</vt:lpstr>
      <vt:lpstr>'Прил 8 (2014)'!Заголовки_для_печати</vt:lpstr>
      <vt:lpstr>'прил 10 2014 '!Область_печати</vt:lpstr>
      <vt:lpstr>'Прил 8 (2014)'!Область_печати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finOtdeL</cp:lastModifiedBy>
  <cp:lastPrinted>2014-11-01T08:56:41Z</cp:lastPrinted>
  <dcterms:created xsi:type="dcterms:W3CDTF">2013-11-14T06:17:57Z</dcterms:created>
  <dcterms:modified xsi:type="dcterms:W3CDTF">2014-11-01T08:56:45Z</dcterms:modified>
</cp:coreProperties>
</file>