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15" windowWidth="19440" windowHeight="9105"/>
  </bookViews>
  <sheets>
    <sheet name="6" sheetId="1" r:id="rId1"/>
  </sheets>
  <definedNames>
    <definedName name="_xlnm._FilterDatabase" localSheetId="0" hidden="1">'6'!$A$10:$WVP$175</definedName>
    <definedName name="_xlnm.Print_Titles" localSheetId="0">'6'!$11:$11</definedName>
    <definedName name="_xlnm.Print_Area" localSheetId="0">'6'!$A$2:$I$180</definedName>
  </definedNames>
  <calcPr calcId="145621"/>
</workbook>
</file>

<file path=xl/calcChain.xml><?xml version="1.0" encoding="utf-8"?>
<calcChain xmlns="http://schemas.openxmlformats.org/spreadsheetml/2006/main">
  <c r="J123" i="1" l="1"/>
  <c r="K123" i="1"/>
  <c r="L176" i="1" l="1"/>
  <c r="H110" i="1" l="1"/>
  <c r="H111" i="1"/>
  <c r="H129" i="1"/>
  <c r="H130" i="1"/>
  <c r="H128" i="1"/>
  <c r="J173" i="1"/>
  <c r="J176" i="1"/>
  <c r="J180" i="1"/>
  <c r="J179" i="1"/>
  <c r="J112" i="1"/>
  <c r="J147" i="1"/>
  <c r="I131" i="1"/>
  <c r="I132" i="1"/>
  <c r="I133" i="1"/>
  <c r="I121" i="1"/>
  <c r="I122" i="1"/>
  <c r="G130" i="1"/>
  <c r="I130" i="1" l="1"/>
  <c r="H123" i="1"/>
  <c r="G126" i="1" l="1"/>
  <c r="E129" i="1"/>
  <c r="G129" i="1" s="1"/>
  <c r="I129" i="1" s="1"/>
  <c r="F137" i="1" l="1"/>
  <c r="E137" i="1"/>
  <c r="C137" i="1"/>
  <c r="E16" i="1"/>
  <c r="E15" i="1" s="1"/>
  <c r="D17" i="1"/>
  <c r="D18" i="1"/>
  <c r="D19" i="1"/>
  <c r="D20" i="1"/>
  <c r="E22" i="1"/>
  <c r="E21" i="1" s="1"/>
  <c r="D23" i="1"/>
  <c r="D24" i="1"/>
  <c r="D25" i="1"/>
  <c r="E27" i="1"/>
  <c r="D28" i="1"/>
  <c r="D29" i="1"/>
  <c r="D30" i="1"/>
  <c r="E31" i="1"/>
  <c r="D32" i="1"/>
  <c r="E33" i="1"/>
  <c r="D34" i="1"/>
  <c r="E35" i="1"/>
  <c r="D36" i="1"/>
  <c r="E38" i="1"/>
  <c r="E37" i="1" s="1"/>
  <c r="D39" i="1"/>
  <c r="D40" i="1"/>
  <c r="E42" i="1"/>
  <c r="E41" i="1" s="1"/>
  <c r="D43" i="1"/>
  <c r="E45" i="1"/>
  <c r="E44" i="1" s="1"/>
  <c r="D46" i="1"/>
  <c r="D47" i="1"/>
  <c r="D48" i="1"/>
  <c r="D49" i="1"/>
  <c r="D51" i="1"/>
  <c r="D52" i="1"/>
  <c r="D53" i="1"/>
  <c r="D54" i="1"/>
  <c r="D55" i="1"/>
  <c r="D56" i="1"/>
  <c r="E59" i="1"/>
  <c r="D60" i="1"/>
  <c r="E63" i="1"/>
  <c r="E64" i="1"/>
  <c r="D65" i="1"/>
  <c r="E67" i="1"/>
  <c r="E66" i="1" s="1"/>
  <c r="D68" i="1"/>
  <c r="D69" i="1"/>
  <c r="D70" i="1"/>
  <c r="D71" i="1"/>
  <c r="E73" i="1"/>
  <c r="E72" i="1" s="1"/>
  <c r="E74" i="1"/>
  <c r="D75" i="1"/>
  <c r="E78" i="1"/>
  <c r="E77" i="1" s="1"/>
  <c r="E76" i="1" s="1"/>
  <c r="D79" i="1"/>
  <c r="E81" i="1"/>
  <c r="E80" i="1" s="1"/>
  <c r="D82" i="1"/>
  <c r="D83" i="1"/>
  <c r="D84" i="1"/>
  <c r="E86" i="1"/>
  <c r="E85" i="1" s="1"/>
  <c r="D87" i="1"/>
  <c r="E89" i="1"/>
  <c r="D90" i="1"/>
  <c r="D91" i="1"/>
  <c r="D92" i="1"/>
  <c r="D93" i="1"/>
  <c r="D94" i="1"/>
  <c r="D95" i="1"/>
  <c r="D96" i="1"/>
  <c r="D97" i="1"/>
  <c r="D98" i="1"/>
  <c r="D99" i="1"/>
  <c r="D100" i="1"/>
  <c r="D101" i="1"/>
  <c r="E102" i="1"/>
  <c r="D103" i="1"/>
  <c r="D104" i="1"/>
  <c r="D105" i="1"/>
  <c r="D106" i="1"/>
  <c r="D107" i="1"/>
  <c r="E108" i="1"/>
  <c r="D109" i="1"/>
  <c r="E113" i="1"/>
  <c r="D113" i="1" s="1"/>
  <c r="D114" i="1"/>
  <c r="E115" i="1"/>
  <c r="D116" i="1"/>
  <c r="E117" i="1"/>
  <c r="D118" i="1"/>
  <c r="D123" i="1"/>
  <c r="E136" i="1"/>
  <c r="D138" i="1"/>
  <c r="D140" i="1"/>
  <c r="D141" i="1"/>
  <c r="D142" i="1"/>
  <c r="D143" i="1"/>
  <c r="D144" i="1"/>
  <c r="D146" i="1"/>
  <c r="E149" i="1"/>
  <c r="E148" i="1" s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E163" i="1"/>
  <c r="D164" i="1"/>
  <c r="E165" i="1"/>
  <c r="D166" i="1"/>
  <c r="D168" i="1"/>
  <c r="E169" i="1"/>
  <c r="D169" i="1" s="1"/>
  <c r="D170" i="1"/>
  <c r="E171" i="1"/>
  <c r="D171" i="1" s="1"/>
  <c r="D172" i="1"/>
  <c r="E174" i="1"/>
  <c r="E173" i="1" s="1"/>
  <c r="D173" i="1" s="1"/>
  <c r="D175" i="1"/>
  <c r="H173" i="1"/>
  <c r="I177" i="1"/>
  <c r="H178" i="1"/>
  <c r="I178" i="1" s="1"/>
  <c r="H179" i="1"/>
  <c r="D137" i="1" l="1"/>
  <c r="D136" i="1" s="1"/>
  <c r="E88" i="1"/>
  <c r="D174" i="1"/>
  <c r="D89" i="1"/>
  <c r="E61" i="1"/>
  <c r="E58" i="1" s="1"/>
  <c r="E57" i="1" s="1"/>
  <c r="E26" i="1"/>
  <c r="E14" i="1" s="1"/>
  <c r="D149" i="1"/>
  <c r="D148" i="1" s="1"/>
  <c r="E147" i="1"/>
  <c r="D76" i="1"/>
  <c r="E112" i="1"/>
  <c r="E111" i="1" s="1"/>
  <c r="E110" i="1" s="1"/>
  <c r="D80" i="1"/>
  <c r="D77" i="1"/>
  <c r="D63" i="1"/>
  <c r="E62" i="1"/>
  <c r="H176" i="1"/>
  <c r="I176" i="1" s="1"/>
  <c r="D120" i="1" l="1"/>
  <c r="J133" i="1" s="1"/>
  <c r="E13" i="1"/>
  <c r="H134" i="1" l="1"/>
  <c r="H137" i="1"/>
  <c r="H136" i="1" s="1"/>
  <c r="H120" i="1" l="1"/>
  <c r="H12" i="1" s="1"/>
  <c r="G131" i="1"/>
  <c r="F124" i="1"/>
  <c r="I115" i="1" l="1"/>
  <c r="I116" i="1"/>
  <c r="I117" i="1"/>
  <c r="I118" i="1"/>
  <c r="I135" i="1"/>
  <c r="F180" i="1" l="1"/>
  <c r="G180" i="1" s="1"/>
  <c r="I180" i="1" s="1"/>
  <c r="F179" i="1"/>
  <c r="G179" i="1" s="1"/>
  <c r="I179" i="1" s="1"/>
  <c r="F112" i="1" l="1"/>
  <c r="G133" i="1" l="1"/>
  <c r="G132" i="1"/>
  <c r="G134" i="1" l="1"/>
  <c r="I134" i="1" l="1"/>
  <c r="G27" i="1"/>
  <c r="I27" i="1" s="1"/>
  <c r="F14" i="1"/>
  <c r="F13" i="1" s="1"/>
  <c r="F149" i="1"/>
  <c r="F148" i="1" s="1"/>
  <c r="F147" i="1" s="1"/>
  <c r="F136" i="1"/>
  <c r="G175" i="1"/>
  <c r="I175" i="1" s="1"/>
  <c r="G172" i="1"/>
  <c r="I172" i="1" s="1"/>
  <c r="G170" i="1"/>
  <c r="I170" i="1" s="1"/>
  <c r="G168" i="1"/>
  <c r="I168" i="1" s="1"/>
  <c r="G167" i="1"/>
  <c r="I167" i="1" s="1"/>
  <c r="G164" i="1"/>
  <c r="I164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66" i="1"/>
  <c r="I166" i="1" s="1"/>
  <c r="G146" i="1"/>
  <c r="I146" i="1" s="1"/>
  <c r="G145" i="1"/>
  <c r="I145" i="1" s="1"/>
  <c r="G144" i="1"/>
  <c r="I144" i="1" s="1"/>
  <c r="G143" i="1"/>
  <c r="I143" i="1" s="1"/>
  <c r="G142" i="1"/>
  <c r="G141" i="1"/>
  <c r="I141" i="1" s="1"/>
  <c r="G139" i="1"/>
  <c r="I139" i="1" s="1"/>
  <c r="G138" i="1"/>
  <c r="I138" i="1" s="1"/>
  <c r="G127" i="1"/>
  <c r="I127" i="1" s="1"/>
  <c r="I126" i="1"/>
  <c r="G125" i="1"/>
  <c r="I125" i="1" s="1"/>
  <c r="G124" i="1"/>
  <c r="I124" i="1" s="1"/>
  <c r="G114" i="1"/>
  <c r="I114" i="1" s="1"/>
  <c r="G109" i="1"/>
  <c r="I109" i="1" s="1"/>
  <c r="G107" i="1"/>
  <c r="I107" i="1" s="1"/>
  <c r="G106" i="1"/>
  <c r="I106" i="1" s="1"/>
  <c r="G105" i="1"/>
  <c r="I105" i="1" s="1"/>
  <c r="G104" i="1"/>
  <c r="I104" i="1" s="1"/>
  <c r="G103" i="1"/>
  <c r="I103" i="1" s="1"/>
  <c r="G101" i="1"/>
  <c r="I101" i="1" s="1"/>
  <c r="G100" i="1"/>
  <c r="I100" i="1" s="1"/>
  <c r="G99" i="1"/>
  <c r="I99" i="1" s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7" i="1"/>
  <c r="I87" i="1" s="1"/>
  <c r="G84" i="1"/>
  <c r="I84" i="1" s="1"/>
  <c r="G83" i="1"/>
  <c r="I83" i="1" s="1"/>
  <c r="G82" i="1"/>
  <c r="I82" i="1" s="1"/>
  <c r="G79" i="1"/>
  <c r="I79" i="1" s="1"/>
  <c r="G75" i="1"/>
  <c r="I75" i="1" s="1"/>
  <c r="G71" i="1"/>
  <c r="I71" i="1" s="1"/>
  <c r="G70" i="1"/>
  <c r="I70" i="1" s="1"/>
  <c r="G69" i="1"/>
  <c r="I69" i="1" s="1"/>
  <c r="G68" i="1"/>
  <c r="I68" i="1" s="1"/>
  <c r="G65" i="1"/>
  <c r="I65" i="1" s="1"/>
  <c r="G60" i="1"/>
  <c r="I60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3" i="1"/>
  <c r="I43" i="1" s="1"/>
  <c r="G40" i="1"/>
  <c r="I40" i="1" s="1"/>
  <c r="G39" i="1"/>
  <c r="I39" i="1" s="1"/>
  <c r="G36" i="1"/>
  <c r="I36" i="1" s="1"/>
  <c r="G34" i="1"/>
  <c r="I34" i="1" s="1"/>
  <c r="G32" i="1"/>
  <c r="I32" i="1" s="1"/>
  <c r="G30" i="1"/>
  <c r="I30" i="1" s="1"/>
  <c r="G29" i="1"/>
  <c r="I29" i="1" s="1"/>
  <c r="G28" i="1"/>
  <c r="I28" i="1" s="1"/>
  <c r="G25" i="1"/>
  <c r="I25" i="1" s="1"/>
  <c r="G24" i="1"/>
  <c r="I24" i="1" s="1"/>
  <c r="G23" i="1"/>
  <c r="I23" i="1" s="1"/>
  <c r="G20" i="1"/>
  <c r="I20" i="1" s="1"/>
  <c r="G19" i="1"/>
  <c r="I19" i="1" s="1"/>
  <c r="G18" i="1"/>
  <c r="I18" i="1" s="1"/>
  <c r="G17" i="1"/>
  <c r="I142" i="1" l="1"/>
  <c r="G149" i="1"/>
  <c r="G140" i="1"/>
  <c r="G137" i="1" s="1"/>
  <c r="G119" i="1"/>
  <c r="I119" i="1" s="1"/>
  <c r="G123" i="1"/>
  <c r="I123" i="1" l="1"/>
  <c r="G148" i="1"/>
  <c r="I148" i="1" s="1"/>
  <c r="I149" i="1"/>
  <c r="I140" i="1"/>
  <c r="C78" i="1"/>
  <c r="D78" i="1" s="1"/>
  <c r="G78" i="1"/>
  <c r="I78" i="1" s="1"/>
  <c r="G136" i="1" l="1"/>
  <c r="I137" i="1"/>
  <c r="G44" i="1"/>
  <c r="I44" i="1" s="1"/>
  <c r="G45" i="1"/>
  <c r="I45" i="1" s="1"/>
  <c r="G77" i="1"/>
  <c r="I77" i="1" s="1"/>
  <c r="I136" i="1" l="1"/>
  <c r="G63" i="1"/>
  <c r="I63" i="1" s="1"/>
  <c r="G171" i="1" l="1"/>
  <c r="I171" i="1" s="1"/>
  <c r="G169" i="1"/>
  <c r="I169" i="1" s="1"/>
  <c r="G113" i="1" l="1"/>
  <c r="I113" i="1" s="1"/>
  <c r="G22" i="1" l="1"/>
  <c r="I22" i="1" s="1"/>
  <c r="C167" i="1" l="1"/>
  <c r="D167" i="1" s="1"/>
  <c r="G174" i="1" l="1"/>
  <c r="I174" i="1" s="1"/>
  <c r="C163" i="1" l="1"/>
  <c r="D163" i="1" s="1"/>
  <c r="C165" i="1"/>
  <c r="C64" i="1"/>
  <c r="C50" i="1"/>
  <c r="D50" i="1" s="1"/>
  <c r="C31" i="1"/>
  <c r="D31" i="1" s="1"/>
  <c r="C149" i="1"/>
  <c r="C148" i="1" s="1"/>
  <c r="C117" i="1"/>
  <c r="D117" i="1" s="1"/>
  <c r="C115" i="1"/>
  <c r="D115" i="1" s="1"/>
  <c r="C108" i="1"/>
  <c r="D108" i="1" s="1"/>
  <c r="C102" i="1"/>
  <c r="C86" i="1"/>
  <c r="C81" i="1"/>
  <c r="D81" i="1" s="1"/>
  <c r="C74" i="1"/>
  <c r="D74" i="1" s="1"/>
  <c r="C73" i="1"/>
  <c r="C67" i="1"/>
  <c r="C62" i="1"/>
  <c r="D62" i="1" s="1"/>
  <c r="C59" i="1"/>
  <c r="D59" i="1" s="1"/>
  <c r="C45" i="1"/>
  <c r="D45" i="1" s="1"/>
  <c r="C42" i="1"/>
  <c r="C38" i="1"/>
  <c r="C35" i="1"/>
  <c r="D35" i="1" s="1"/>
  <c r="C33" i="1"/>
  <c r="D33" i="1" s="1"/>
  <c r="C27" i="1"/>
  <c r="D27" i="1" s="1"/>
  <c r="C22" i="1"/>
  <c r="C16" i="1"/>
  <c r="D165" i="1" l="1"/>
  <c r="D147" i="1" s="1"/>
  <c r="C147" i="1"/>
  <c r="C21" i="1"/>
  <c r="D21" i="1" s="1"/>
  <c r="D22" i="1"/>
  <c r="C15" i="1"/>
  <c r="D15" i="1" s="1"/>
  <c r="D16" i="1"/>
  <c r="C41" i="1"/>
  <c r="D41" i="1" s="1"/>
  <c r="D42" i="1"/>
  <c r="C66" i="1"/>
  <c r="D66" i="1" s="1"/>
  <c r="D67" i="1"/>
  <c r="C85" i="1"/>
  <c r="D85" i="1" s="1"/>
  <c r="D86" i="1"/>
  <c r="C61" i="1"/>
  <c r="D61" i="1" s="1"/>
  <c r="D64" i="1"/>
  <c r="C37" i="1"/>
  <c r="D37" i="1" s="1"/>
  <c r="D38" i="1"/>
  <c r="C72" i="1"/>
  <c r="D72" i="1" s="1"/>
  <c r="D73" i="1"/>
  <c r="C88" i="1"/>
  <c r="D88" i="1" s="1"/>
  <c r="D102" i="1"/>
  <c r="C44" i="1"/>
  <c r="D44" i="1" s="1"/>
  <c r="C136" i="1"/>
  <c r="C112" i="1"/>
  <c r="C26" i="1"/>
  <c r="D112" i="1" l="1"/>
  <c r="D111" i="1" s="1"/>
  <c r="D110" i="1" s="1"/>
  <c r="C111" i="1"/>
  <c r="C58" i="1"/>
  <c r="C14" i="1"/>
  <c r="D26" i="1"/>
  <c r="D14" i="1" s="1"/>
  <c r="C110" i="1"/>
  <c r="D58" i="1" l="1"/>
  <c r="C57" i="1"/>
  <c r="G163" i="1"/>
  <c r="I163" i="1" s="1"/>
  <c r="E12" i="1" l="1"/>
  <c r="D57" i="1"/>
  <c r="D13" i="1" s="1"/>
  <c r="C13" i="1"/>
  <c r="C12" i="1" s="1"/>
  <c r="G173" i="1"/>
  <c r="I173" i="1" s="1"/>
  <c r="G16" i="1"/>
  <c r="D12" i="1" l="1"/>
  <c r="G102" i="1"/>
  <c r="I102" i="1" s="1"/>
  <c r="G108" i="1" l="1"/>
  <c r="I108" i="1" s="1"/>
  <c r="G89" i="1"/>
  <c r="I89" i="1" s="1"/>
  <c r="G86" i="1"/>
  <c r="I86" i="1" s="1"/>
  <c r="G81" i="1"/>
  <c r="I81" i="1" s="1"/>
  <c r="G73" i="1"/>
  <c r="I73" i="1" s="1"/>
  <c r="G67" i="1"/>
  <c r="I67" i="1" s="1"/>
  <c r="G64" i="1"/>
  <c r="I64" i="1" s="1"/>
  <c r="G59" i="1"/>
  <c r="I59" i="1" s="1"/>
  <c r="G42" i="1"/>
  <c r="I42" i="1" s="1"/>
  <c r="G38" i="1"/>
  <c r="I38" i="1" s="1"/>
  <c r="G33" i="1"/>
  <c r="I33" i="1" s="1"/>
  <c r="G31" i="1"/>
  <c r="I31" i="1" s="1"/>
  <c r="G112" i="1" l="1"/>
  <c r="G165" i="1"/>
  <c r="G21" i="1"/>
  <c r="I21" i="1" s="1"/>
  <c r="G35" i="1"/>
  <c r="I35" i="1" s="1"/>
  <c r="G62" i="1"/>
  <c r="I62" i="1" s="1"/>
  <c r="G74" i="1"/>
  <c r="I74" i="1" s="1"/>
  <c r="G88" i="1"/>
  <c r="I88" i="1" s="1"/>
  <c r="G80" i="1"/>
  <c r="I80" i="1" s="1"/>
  <c r="G85" i="1"/>
  <c r="I85" i="1" s="1"/>
  <c r="G37" i="1"/>
  <c r="I37" i="1" s="1"/>
  <c r="G66" i="1"/>
  <c r="I66" i="1" s="1"/>
  <c r="G61" i="1"/>
  <c r="I61" i="1" s="1"/>
  <c r="G26" i="1"/>
  <c r="I26" i="1" s="1"/>
  <c r="G15" i="1"/>
  <c r="I15" i="1" s="1"/>
  <c r="G41" i="1"/>
  <c r="I41" i="1" s="1"/>
  <c r="I112" i="1" l="1"/>
  <c r="G147" i="1"/>
  <c r="I165" i="1"/>
  <c r="G14" i="1"/>
  <c r="I14" i="1" s="1"/>
  <c r="G72" i="1"/>
  <c r="I72" i="1" s="1"/>
  <c r="G76" i="1"/>
  <c r="I76" i="1" s="1"/>
  <c r="G58" i="1"/>
  <c r="I58" i="1" s="1"/>
  <c r="I147" i="1" l="1"/>
  <c r="G57" i="1" l="1"/>
  <c r="G13" i="1" l="1"/>
  <c r="I57" i="1"/>
  <c r="I13" i="1" l="1"/>
  <c r="F120" i="1"/>
  <c r="F111" i="1" s="1"/>
  <c r="F110" i="1" s="1"/>
  <c r="F12" i="1" s="1"/>
  <c r="G128" i="1"/>
  <c r="G120" i="1" s="1"/>
  <c r="I120" i="1" l="1"/>
  <c r="G111" i="1"/>
  <c r="I128" i="1"/>
  <c r="J120" i="1" s="1"/>
  <c r="I111" i="1" l="1"/>
  <c r="G110" i="1"/>
  <c r="J111" i="1"/>
  <c r="J110" i="1" s="1"/>
  <c r="G12" i="1" l="1"/>
  <c r="I12" i="1" s="1"/>
  <c r="I110" i="1"/>
  <c r="J12" i="1" s="1"/>
</calcChain>
</file>

<file path=xl/sharedStrings.xml><?xml version="1.0" encoding="utf-8"?>
<sst xmlns="http://schemas.openxmlformats.org/spreadsheetml/2006/main" count="332" uniqueCount="321">
  <si>
    <t xml:space="preserve">Код дохода 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</si>
  <si>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</si>
  <si>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</si>
  <si>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</si>
  <si>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</si>
  <si>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</si>
  <si>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</si>
  <si>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</si>
  <si>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</si>
  <si>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</si>
  <si>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</si>
  <si>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</si>
  <si>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</si>
  <si>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</si>
  <si>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</si>
  <si>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</si>
  <si>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</si>
  <si>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</si>
  <si>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</si>
  <si>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</si>
  <si>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</si>
  <si>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</si>
  <si>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</si>
  <si>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</si>
  <si>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</si>
  <si>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</si>
  <si>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</si>
  <si>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</si>
  <si>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</si>
  <si>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</si>
  <si>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</si>
  <si>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</si>
  <si>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</si>
  <si>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</si>
  <si>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</si>
  <si>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</si>
  <si>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</si>
  <si>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</si>
  <si>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</si>
  <si>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</si>
  <si>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</si>
  <si>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</si>
  <si>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</si>
  <si>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</si>
  <si>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</si>
  <si>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</si>
  <si>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</si>
  <si>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</si>
  <si>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</si>
  <si>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</si>
  <si>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</si>
  <si>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</si>
  <si>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</si>
  <si>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</si>
  <si>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</si>
  <si>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</si>
  <si>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</si>
  <si>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</si>
  <si>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</si>
  <si>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</si>
  <si>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</si>
  <si>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</si>
  <si>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</si>
  <si>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</si>
  <si>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</si>
  <si>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</si>
  <si>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</si>
  <si>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</si>
  <si>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</si>
  <si>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</si>
  <si>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</si>
  <si>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</si>
  <si>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</si>
  <si>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</si>
  <si>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</si>
  <si>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</si>
  <si>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</si>
  <si>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</si>
  <si>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</si>
  <si>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</si>
  <si>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</si>
  <si>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</si>
  <si>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</si>
  <si>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</si>
  <si>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</si>
  <si>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</si>
  <si>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</si>
  <si>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</si>
  <si>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</si>
  <si>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</si>
  <si>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</si>
  <si>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</si>
  <si>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</si>
  <si>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</si>
  <si>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</si>
  <si>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</si>
  <si>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</si>
  <si>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800 1  13  01995  05  0000  130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</si>
  <si>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</si>
  <si>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</si>
  <si>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</si>
  <si>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</si>
  <si>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</si>
  <si>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</si>
  <si>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</si>
  <si>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</si>
  <si>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</si>
  <si>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</si>
  <si>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</si>
  <si>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</si>
  <si>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</si>
  <si>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</si>
  <si>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</si>
  <si>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</si>
  <si>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</si>
  <si>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</si>
  <si>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</si>
  <si>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</si>
  <si>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</si>
  <si>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</si>
  <si>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</si>
  <si>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</si>
  <si>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</si>
  <si>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</si>
  <si>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</si>
  <si>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</si>
  <si>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</si>
  <si>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</si>
  <si>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</si>
  <si>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</si>
  <si>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</si>
  <si>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</si>
  <si>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</si>
  <si>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000  1 16  25050  01  0000  140</t>
  </si>
  <si>
    <t>Денежные взыскания (штрафы) за нарушение законодательства в области охраны окружающей среды</t>
  </si>
  <si>
    <t>000  1 16  25060  01  0000  140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</si>
  <si>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</si>
  <si>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</si>
  <si>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</si>
  <si>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</si>
  <si>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</si>
  <si>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092 1  16  32000  05  0000  140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</si>
  <si>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</si>
  <si>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</si>
  <si>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</si>
  <si>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</si>
  <si>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</si>
  <si>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</si>
  <si>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</si>
  <si>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</si>
  <si>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</si>
  <si>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</si>
  <si>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</si>
  <si>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</si>
  <si>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</si>
  <si>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</si>
  <si>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</si>
  <si>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</si>
  <si>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</si>
  <si>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</si>
  <si>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</si>
  <si>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>Прочие дотации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</si>
  <si>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</si>
  <si>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реализацию федеральных целевых программ</t>
  </si>
  <si>
    <t>Прочие субсидии</t>
  </si>
  <si>
    <t>Прочие субсидии бюджетам муниципальных районов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</si>
  <si>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</si>
  <si>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</si>
  <si>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Субсидии на софинансирование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</si>
  <si>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</si>
  <si>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</si>
  <si>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</si>
  <si>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</si>
  <si>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</si>
  <si>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</si>
  <si>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</si>
  <si>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</si>
  <si>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</si>
  <si>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</si>
  <si>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</si>
  <si>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</si>
  <si>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</si>
  <si>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</si>
  <si>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</si>
  <si>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</si>
  <si>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</si>
  <si>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</si>
  <si>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</si>
  <si>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</si>
  <si>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</si>
  <si>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188  1  16  08010  01  0000  140</t>
  </si>
  <si>
    <t>000  1  16  35030  00  0000  140</t>
  </si>
  <si>
    <t>Прочие 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</si>
  <si>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среде, подлежащие зачислению в бюджеты муниципальных районов</t>
  </si>
  <si>
    <t>188  1  16  30030  00  0000  140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</si>
  <si>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</si>
  <si>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</si>
  <si>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Комитет по тарифам Республики Алтай)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</si>
  <si>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</si>
  <si>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обеспечение жильем отдельных категорий граждан, установленных Федеральными законами  от 24 ноября 1995 года N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</si>
  <si>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 от 24 ноября 1995 года N 181-ФЗ "О социальной защите инвалидов в Российской Федерации"</t>
  </si>
  <si>
    <t>Утвержденный на 2019 год</t>
  </si>
  <si>
    <t>Прогнозируемые объемы поступлений доходов в бюджет муниципального образования "Онгудайский район" на 2019 год</t>
  </si>
  <si>
    <t>изменение + ,-</t>
  </si>
  <si>
    <t>000  1  03  02230  01  0000  110</t>
  </si>
  <si>
    <t>092  1  16  90050  05  0000  140</t>
  </si>
  <si>
    <t>092  2  02  10000  00  0000  150</t>
  </si>
  <si>
    <t>092 2  02  15001  00  0000  150</t>
  </si>
  <si>
    <t>092  2  02  15001  05  0000  150</t>
  </si>
  <si>
    <t>092  2  02  20000  00  0000  150</t>
  </si>
  <si>
    <t>092  2  02  29999  00  0000  150</t>
  </si>
  <si>
    <t>092  2  02  29999  05  0000  150</t>
  </si>
  <si>
    <t>092  2  02  30000  00  0000  150</t>
  </si>
  <si>
    <t>092  2  02  30024  00  0000  150</t>
  </si>
  <si>
    <t>092  2  02  30024  05  0000  150</t>
  </si>
  <si>
    <t>092  2  02  30029  00  0000  150</t>
  </si>
  <si>
    <t>092  2  02  30029  05  0000  150</t>
  </si>
  <si>
    <t>092 2  02  35118  00  0000  150</t>
  </si>
  <si>
    <t>092  2  02  35118  05  0000  150</t>
  </si>
  <si>
    <t>092 2  02  35135  00  0000  150</t>
  </si>
  <si>
    <t>092  2  02  35135  05  0000  150</t>
  </si>
  <si>
    <t>092 2  02  35176  00  0000  150</t>
  </si>
  <si>
    <t>092  2  02  35176  05  0000  150</t>
  </si>
  <si>
    <t>000  2  02  40000  00  0000  150</t>
  </si>
  <si>
    <t>000  2  02  40014  00  0000  150</t>
  </si>
  <si>
    <t>000  2  02  40014  05  0000  150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</si>
  <si>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</si>
  <si>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092  2  02  25467  05  0000  150</t>
  </si>
  <si>
    <t>Поддержка отрасли культуры (субсидии) (через Министерство культуры Республики Алтай)</t>
  </si>
  <si>
    <t>092  2  02  25519  05  0000  150</t>
  </si>
  <si>
    <t>092   2  02  25497  05  0000  150</t>
  </si>
  <si>
    <t>Субсидии бюджетам муниципальных районов на реализацию мероприятий по обеспечению жильем молодых семей (через Министерство образования и науки Республики Алтай)</t>
  </si>
  <si>
    <t>Субсидии на поддержку творческой деятельности и техническое оснащение детских и кукольных театров (через Министерство культуры Республики Алтай)</t>
  </si>
  <si>
    <t>092  2  02  25517  05  0000  150</t>
  </si>
  <si>
    <t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(через Министерство регионального развития Республики Алтай)</t>
  </si>
  <si>
    <t>Обеспечение устойчивого развития сельских территорий (субсидии на софинансирование капитальных вложений в объекты государственной (муниципальной) собственности) (через министерство сельского хозяйства Республики Алтай)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</si>
  <si>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(через Министерство Регионального развития Республики Алтай)</t>
  </si>
  <si>
    <t>Субсидии на выплату ежемесячной надбавки к заработной плате работникам, отнесенным к категории молодых специалистов  (через Министерство образования, науки и молодежной политики Республики Алтай)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</si>
  <si>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</si>
  <si>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Государственная поддержка отрасли культуры (субсидии на софинансирование расходов, предусматривающие комплексные мероприятия, направленные на создание и модернизацию учреждений культурно-досугового типа в сельской местности)</t>
  </si>
  <si>
    <t>Субсидии на софинансирование расходных обязательств, связанных с участием муниципальных образований в развитии и укреплении материально-технической базы Корпуса сил добровольной пожарно-спасательной службы</t>
  </si>
  <si>
    <t xml:space="preserve"> 092  2 02  25097  05  0000 150</t>
  </si>
  <si>
    <t>092  2   02  27112 05 0000   150</t>
  </si>
  <si>
    <t>000 1  16  90050  05  0000  140</t>
  </si>
  <si>
    <t>800  1  11  00000  00  0000  000</t>
  </si>
  <si>
    <t>800  1  11  05000  00  0000  120</t>
  </si>
  <si>
    <t>800  1  11  05020  00  0000  120</t>
  </si>
  <si>
    <t>800  1  11  05025  05  0000  120</t>
  </si>
  <si>
    <t>800  1  11  05030  00  0000  120</t>
  </si>
  <si>
    <t>800 1  14  00000  00  0000  000</t>
  </si>
  <si>
    <t>800  1  14  02000  00  0000  000</t>
  </si>
  <si>
    <t>800  1  14  02050  05  0000  410</t>
  </si>
  <si>
    <t>800  1  14  02052  05  0000  410</t>
  </si>
  <si>
    <t>800  1  14  06000  00  0000  430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</si>
  <si>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(через Министерство образования и науки  Республики Алтай)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</si>
  <si>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(через Министерство образования и науки  Республики Алтай)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</si>
  <si>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</si>
  <si>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</si>
  <si>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092  2  02  35120  05  0000  150</t>
  </si>
  <si>
    <t>092  2  02  35120  00  0000  150</t>
  </si>
  <si>
    <t>182  1  05  01020  01  0000  110</t>
  </si>
  <si>
    <t>182 1  05  01010  01  0000  110</t>
  </si>
  <si>
    <t>000  1  06  02000  02  0000  110</t>
  </si>
  <si>
    <t>(тыс.рублей)</t>
  </si>
  <si>
    <t>092 2 02 27567 05 0000 150</t>
  </si>
  <si>
    <t>092 2 02 25232 05 0000 150</t>
  </si>
  <si>
    <t>93  2  02  15001  05  0000  150</t>
  </si>
  <si>
    <t>94  2  02  15001  05  0000  150</t>
  </si>
  <si>
    <t>95  2  02  15001  05  0000  150</t>
  </si>
  <si>
    <t>96  2  02  15001  05  0000  150</t>
  </si>
  <si>
    <t>048  1  16  35000  00  0000  140</t>
  </si>
  <si>
    <t>048  1 16 35030 05 6000 140</t>
  </si>
  <si>
    <t>092  2  02  15002  05  0000  150</t>
  </si>
  <si>
    <t>Утвержденный план</t>
  </si>
  <si>
    <t xml:space="preserve">Уточненный план </t>
  </si>
  <si>
    <t>000  2  18  60010  05  0000  150</t>
  </si>
  <si>
    <t>092  2  19  60010  05  0000  150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</si>
  <si>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</si>
  <si>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</si>
  <si>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</t>
  </si>
  <si>
    <t>092   2 02 25567 05 0000 150</t>
  </si>
  <si>
    <t>(2904)</t>
  </si>
  <si>
    <t>(2979)</t>
  </si>
  <si>
    <t>(2966)</t>
  </si>
  <si>
    <t>(2981)</t>
  </si>
  <si>
    <t>(2995)</t>
  </si>
  <si>
    <t>(2938)</t>
  </si>
  <si>
    <t>(2908)</t>
  </si>
  <si>
    <t>(2975)</t>
  </si>
  <si>
    <t>(2962)</t>
  </si>
  <si>
    <t>(2949)</t>
  </si>
  <si>
    <t>(2942)</t>
  </si>
  <si>
    <t>(2941)</t>
  </si>
  <si>
    <t>(2955)</t>
  </si>
  <si>
    <t>(2967)</t>
  </si>
  <si>
    <t>(2945)</t>
  </si>
  <si>
    <t>(2940)</t>
  </si>
  <si>
    <t>(2934)</t>
  </si>
  <si>
    <t>(2936)</t>
  </si>
  <si>
    <t>(2969)</t>
  </si>
  <si>
    <t>800  1  11  05035  05  0000  120</t>
  </si>
  <si>
    <t xml:space="preserve"> 092  2 02  20077  05  0000 150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</si>
  <si>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  (через Министерство Регионального развития Республики Алтай)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</si>
  <si>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(через Министрерство образования и науки Республики Алтай)</t>
  </si>
  <si>
    <t xml:space="preserve">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(через Министерство Регионального развития Республики Алтай)</t>
  </si>
  <si>
    <t>000  2  18  05010  05  0000  150</t>
  </si>
  <si>
    <t>000  2  18  05020  05  0000  150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</si>
  <si>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</si>
  <si>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</si>
  <si>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</si>
  <si>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000  2  18  05000  05  0000  150</t>
  </si>
  <si>
    <t>изменение + ,- февраль</t>
  </si>
  <si>
    <t>изменение + ,- принятие</t>
  </si>
  <si>
    <t xml:space="preserve"> 092  2 02  20051  05  0000 150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</si>
  <si>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</si>
  <si>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</si>
  <si>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Налогового кодекса Российской Федерации</t>
    </r>
  </si>
  <si>
    <t xml:space="preserve">Утвержденный план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</si>
  <si>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</si>
  <si>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6</t>
  </si>
  <si>
    <t>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от26.02.2019г №5-1, от 23.05.2019г  №7-2)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</si>
</sst>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00_р_._-;\-* #,##0.00000_р_._-;_-* &quot;-&quot;???_р_._-;_-@_-"/>
    <numFmt numFmtId="168" formatCode="_-* #,##0.00000_р_._-;\-* #,##0.00000_р_._-;_-* &quot;-&quot;?????_р_._-;_-@_-"/>
    <numFmt numFmtId="169" formatCode="0.00000"/>
    <numFmt numFmtId="170" formatCode="_-* #,##0_р_._-;\-* #,##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/>
    <xf numFmtId="0" fontId="9" fillId="0" borderId="0">
      <alignment vertical="top"/>
    </xf>
    <xf numFmtId="0" fontId="7" fillId="0" borderId="0"/>
    <xf numFmtId="43" fontId="10" fillId="0" borderId="0" applyFont="0" applyFill="0" applyBorder="0" applyAlignment="0" applyProtection="0"/>
  </cellStyleXfs>
  <cellXfs count="78">
    <xf numFmtId="0" fontId="0" fillId="0" borderId="0" xfId="0"/>
    <xf numFmtId="165" fontId="11" fillId="0" borderId="2" xfId="2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43" fontId="11" fillId="0" borderId="2" xfId="2" applyNumberFormat="1" applyFont="1" applyFill="1" applyBorder="1" applyAlignment="1">
      <alignment horizontal="right"/>
    </xf>
    <xf numFmtId="168" fontId="2" fillId="0" borderId="0" xfId="0" applyNumberFormat="1" applyFont="1" applyFill="1"/>
    <xf numFmtId="43" fontId="11" fillId="0" borderId="2" xfId="2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43" fontId="2" fillId="0" borderId="2" xfId="2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justify" vertical="center" wrapText="1"/>
    </xf>
    <xf numFmtId="164" fontId="2" fillId="0" borderId="3" xfId="1" applyNumberFormat="1" applyFont="1" applyFill="1" applyBorder="1" applyAlignment="1">
      <alignment horizontal="center" wrapText="1"/>
    </xf>
    <xf numFmtId="165" fontId="11" fillId="0" borderId="3" xfId="1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justify" vertical="center" wrapText="1"/>
    </xf>
    <xf numFmtId="164" fontId="2" fillId="0" borderId="2" xfId="1" applyNumberFormat="1" applyFont="1" applyFill="1" applyBorder="1" applyAlignment="1">
      <alignment horizontal="center" wrapText="1"/>
    </xf>
    <xf numFmtId="165" fontId="11" fillId="0" borderId="2" xfId="1" applyNumberFormat="1" applyFont="1" applyFill="1" applyBorder="1" applyAlignment="1">
      <alignment horizontal="right" wrapText="1"/>
    </xf>
    <xf numFmtId="0" fontId="6" fillId="0" borderId="2" xfId="0" applyNumberFormat="1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top"/>
    </xf>
    <xf numFmtId="166" fontId="2" fillId="0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 applyAlignment="1">
      <alignment horizontal="center" vertical="center"/>
    </xf>
    <xf numFmtId="43" fontId="2" fillId="0" borderId="0" xfId="2" applyFont="1" applyFill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43" fontId="2" fillId="0" borderId="3" xfId="2" applyNumberFormat="1" applyFont="1" applyFill="1" applyBorder="1" applyAlignment="1">
      <alignment horizontal="center"/>
    </xf>
    <xf numFmtId="43" fontId="11" fillId="0" borderId="3" xfId="2" applyNumberFormat="1" applyFont="1" applyFill="1" applyBorder="1" applyAlignment="1">
      <alignment horizontal="right"/>
    </xf>
    <xf numFmtId="165" fontId="11" fillId="0" borderId="3" xfId="2" applyNumberFormat="1" applyFont="1" applyFill="1" applyBorder="1" applyAlignment="1">
      <alignment horizontal="right"/>
    </xf>
    <xf numFmtId="169" fontId="2" fillId="0" borderId="0" xfId="0" applyNumberFormat="1" applyFont="1" applyFill="1"/>
    <xf numFmtId="43" fontId="2" fillId="0" borderId="2" xfId="2" applyNumberFormat="1" applyFont="1" applyFill="1" applyBorder="1" applyAlignment="1">
      <alignment horizontal="center"/>
    </xf>
    <xf numFmtId="165" fontId="11" fillId="0" borderId="2" xfId="0" applyNumberFormat="1" applyFont="1" applyFill="1" applyBorder="1"/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43" fontId="2" fillId="0" borderId="0" xfId="0" applyNumberFormat="1" applyFont="1" applyFill="1"/>
    <xf numFmtId="49" fontId="16" fillId="0" borderId="2" xfId="0" applyNumberFormat="1" applyFont="1" applyFill="1" applyBorder="1" applyAlignment="1">
      <alignment horizontal="center"/>
    </xf>
    <xf numFmtId="49" fontId="16" fillId="0" borderId="2" xfId="3" applyNumberFormat="1" applyFont="1" applyFill="1" applyBorder="1" applyAlignment="1">
      <alignment horizontal="left" vertical="center" wrapText="1"/>
    </xf>
    <xf numFmtId="43" fontId="11" fillId="0" borderId="2" xfId="0" applyNumberFormat="1" applyFont="1" applyFill="1" applyBorder="1"/>
    <xf numFmtId="165" fontId="17" fillId="0" borderId="2" xfId="0" applyNumberFormat="1" applyFont="1" applyFill="1" applyBorder="1"/>
    <xf numFmtId="0" fontId="16" fillId="0" borderId="0" xfId="0" applyFont="1" applyFill="1"/>
    <xf numFmtId="49" fontId="2" fillId="0" borderId="2" xfId="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165" fontId="11" fillId="0" borderId="1" xfId="2" applyNumberFormat="1" applyFont="1" applyFill="1" applyBorder="1" applyAlignment="1">
      <alignment horizontal="right"/>
    </xf>
    <xf numFmtId="165" fontId="11" fillId="0" borderId="1" xfId="0" applyNumberFormat="1" applyFont="1" applyFill="1" applyBorder="1"/>
    <xf numFmtId="0" fontId="2" fillId="0" borderId="5" xfId="0" applyFont="1" applyFill="1" applyBorder="1" applyAlignment="1">
      <alignment horizontal="center" wrapText="1"/>
    </xf>
    <xf numFmtId="43" fontId="2" fillId="0" borderId="2" xfId="2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Alignment="1"/>
    <xf numFmtId="167" fontId="2" fillId="0" borderId="0" xfId="0" applyNumberFormat="1" applyFont="1" applyFill="1"/>
    <xf numFmtId="43" fontId="11" fillId="0" borderId="1" xfId="0" applyNumberFormat="1" applyFont="1" applyFill="1" applyBorder="1"/>
    <xf numFmtId="4" fontId="2" fillId="0" borderId="2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top" wrapText="1"/>
    </xf>
    <xf numFmtId="2" fontId="1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10" xfId="4"/>
    <cellStyle name="Обычный 12" xfId="5"/>
    <cellStyle name="Обычный 16" xfId="6"/>
    <cellStyle name="Обычный 17" xfId="7"/>
    <cellStyle name="Обычный 18 2" xfId="8"/>
    <cellStyle name="Обычный 18 2 2" xfId="9"/>
    <cellStyle name="Обычный 2 2 2" xfId="10"/>
    <cellStyle name="Обычный 23" xfId="11"/>
    <cellStyle name="Обычный 3 31" xfId="12"/>
    <cellStyle name="Обычный 3 33" xfId="13"/>
    <cellStyle name="Обычный 5" xfId="14"/>
    <cellStyle name="Обычный 7" xfId="3"/>
    <cellStyle name="Финансовый" xfId="1" builtinId="3"/>
    <cellStyle name="Финансовый 13" xfId="2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"/>
  <sheetViews>
    <sheetView tabSelected="1" view="pageBreakPreview" zoomScale="78" zoomScaleNormal="100" zoomScaleSheetLayoutView="78" workbookViewId="0">
      <selection activeCell="O11" sqref="O11"/>
    </sheetView>
  </sheetViews>
  <sheetFormatPr defaultRowHeight="15.75" x14ac:dyDescent="0.25"/>
  <cols>
    <col min="1" max="1" width="33.140625" style="62" customWidth="1"/>
    <col min="2" max="2" width="69.7109375" style="43" customWidth="1"/>
    <col min="3" max="3" width="28.42578125" style="43" hidden="1" customWidth="1"/>
    <col min="4" max="4" width="24.42578125" style="43" hidden="1" customWidth="1"/>
    <col min="5" max="5" width="24.28515625" style="25" hidden="1" customWidth="1"/>
    <col min="6" max="6" width="20.28515625" style="24" hidden="1" customWidth="1"/>
    <col min="7" max="7" width="21.85546875" style="25" customWidth="1"/>
    <col min="8" max="8" width="20.140625" style="25" customWidth="1"/>
    <col min="9" max="9" width="21" style="25" bestFit="1" customWidth="1"/>
    <col min="10" max="10" width="22.5703125" style="25" customWidth="1"/>
    <col min="11" max="11" width="16" style="25" bestFit="1" customWidth="1"/>
    <col min="12" max="12" width="18.42578125" style="25" bestFit="1" customWidth="1"/>
    <col min="13" max="250" width="9.140625" style="25"/>
    <col min="251" max="251" width="33.140625" style="25" customWidth="1"/>
    <col min="252" max="252" width="50.42578125" style="25" customWidth="1"/>
    <col min="253" max="253" width="0" style="25" hidden="1" customWidth="1"/>
    <col min="254" max="254" width="16.7109375" style="25" customWidth="1"/>
    <col min="255" max="255" width="19.85546875" style="25" customWidth="1"/>
    <col min="256" max="256" width="21.140625" style="25" customWidth="1"/>
    <col min="257" max="262" width="0" style="25" hidden="1" customWidth="1"/>
    <col min="263" max="263" width="14.85546875" style="25" bestFit="1" customWidth="1"/>
    <col min="264" max="264" width="16.28515625" style="25" customWidth="1"/>
    <col min="265" max="506" width="9.140625" style="25"/>
    <col min="507" max="507" width="33.140625" style="25" customWidth="1"/>
    <col min="508" max="508" width="50.42578125" style="25" customWidth="1"/>
    <col min="509" max="509" width="0" style="25" hidden="1" customWidth="1"/>
    <col min="510" max="510" width="16.7109375" style="25" customWidth="1"/>
    <col min="511" max="511" width="19.85546875" style="25" customWidth="1"/>
    <col min="512" max="512" width="21.140625" style="25" customWidth="1"/>
    <col min="513" max="518" width="0" style="25" hidden="1" customWidth="1"/>
    <col min="519" max="519" width="14.85546875" style="25" bestFit="1" customWidth="1"/>
    <col min="520" max="520" width="16.28515625" style="25" customWidth="1"/>
    <col min="521" max="762" width="9.140625" style="25"/>
    <col min="763" max="763" width="33.140625" style="25" customWidth="1"/>
    <col min="764" max="764" width="50.42578125" style="25" customWidth="1"/>
    <col min="765" max="765" width="0" style="25" hidden="1" customWidth="1"/>
    <col min="766" max="766" width="16.7109375" style="25" customWidth="1"/>
    <col min="767" max="767" width="19.85546875" style="25" customWidth="1"/>
    <col min="768" max="768" width="21.140625" style="25" customWidth="1"/>
    <col min="769" max="774" width="0" style="25" hidden="1" customWidth="1"/>
    <col min="775" max="775" width="14.85546875" style="25" bestFit="1" customWidth="1"/>
    <col min="776" max="776" width="16.28515625" style="25" customWidth="1"/>
    <col min="777" max="1018" width="9.140625" style="25"/>
    <col min="1019" max="1019" width="33.140625" style="25" customWidth="1"/>
    <col min="1020" max="1020" width="50.42578125" style="25" customWidth="1"/>
    <col min="1021" max="1021" width="0" style="25" hidden="1" customWidth="1"/>
    <col min="1022" max="1022" width="16.7109375" style="25" customWidth="1"/>
    <col min="1023" max="1023" width="19.85546875" style="25" customWidth="1"/>
    <col min="1024" max="1024" width="21.140625" style="25" customWidth="1"/>
    <col min="1025" max="1030" width="0" style="25" hidden="1" customWidth="1"/>
    <col min="1031" max="1031" width="14.85546875" style="25" bestFit="1" customWidth="1"/>
    <col min="1032" max="1032" width="16.28515625" style="25" customWidth="1"/>
    <col min="1033" max="1274" width="9.140625" style="25"/>
    <col min="1275" max="1275" width="33.140625" style="25" customWidth="1"/>
    <col min="1276" max="1276" width="50.42578125" style="25" customWidth="1"/>
    <col min="1277" max="1277" width="0" style="25" hidden="1" customWidth="1"/>
    <col min="1278" max="1278" width="16.7109375" style="25" customWidth="1"/>
    <col min="1279" max="1279" width="19.85546875" style="25" customWidth="1"/>
    <col min="1280" max="1280" width="21.140625" style="25" customWidth="1"/>
    <col min="1281" max="1286" width="0" style="25" hidden="1" customWidth="1"/>
    <col min="1287" max="1287" width="14.85546875" style="25" bestFit="1" customWidth="1"/>
    <col min="1288" max="1288" width="16.28515625" style="25" customWidth="1"/>
    <col min="1289" max="1530" width="9.140625" style="25"/>
    <col min="1531" max="1531" width="33.140625" style="25" customWidth="1"/>
    <col min="1532" max="1532" width="50.42578125" style="25" customWidth="1"/>
    <col min="1533" max="1533" width="0" style="25" hidden="1" customWidth="1"/>
    <col min="1534" max="1534" width="16.7109375" style="25" customWidth="1"/>
    <col min="1535" max="1535" width="19.85546875" style="25" customWidth="1"/>
    <col min="1536" max="1536" width="21.140625" style="25" customWidth="1"/>
    <col min="1537" max="1542" width="0" style="25" hidden="1" customWidth="1"/>
    <col min="1543" max="1543" width="14.85546875" style="25" bestFit="1" customWidth="1"/>
    <col min="1544" max="1544" width="16.28515625" style="25" customWidth="1"/>
    <col min="1545" max="1786" width="9.140625" style="25"/>
    <col min="1787" max="1787" width="33.140625" style="25" customWidth="1"/>
    <col min="1788" max="1788" width="50.42578125" style="25" customWidth="1"/>
    <col min="1789" max="1789" width="0" style="25" hidden="1" customWidth="1"/>
    <col min="1790" max="1790" width="16.7109375" style="25" customWidth="1"/>
    <col min="1791" max="1791" width="19.85546875" style="25" customWidth="1"/>
    <col min="1792" max="1792" width="21.140625" style="25" customWidth="1"/>
    <col min="1793" max="1798" width="0" style="25" hidden="1" customWidth="1"/>
    <col min="1799" max="1799" width="14.85546875" style="25" bestFit="1" customWidth="1"/>
    <col min="1800" max="1800" width="16.28515625" style="25" customWidth="1"/>
    <col min="1801" max="2042" width="9.140625" style="25"/>
    <col min="2043" max="2043" width="33.140625" style="25" customWidth="1"/>
    <col min="2044" max="2044" width="50.42578125" style="25" customWidth="1"/>
    <col min="2045" max="2045" width="0" style="25" hidden="1" customWidth="1"/>
    <col min="2046" max="2046" width="16.7109375" style="25" customWidth="1"/>
    <col min="2047" max="2047" width="19.85546875" style="25" customWidth="1"/>
    <col min="2048" max="2048" width="21.140625" style="25" customWidth="1"/>
    <col min="2049" max="2054" width="0" style="25" hidden="1" customWidth="1"/>
    <col min="2055" max="2055" width="14.85546875" style="25" bestFit="1" customWidth="1"/>
    <col min="2056" max="2056" width="16.28515625" style="25" customWidth="1"/>
    <col min="2057" max="2298" width="9.140625" style="25"/>
    <col min="2299" max="2299" width="33.140625" style="25" customWidth="1"/>
    <col min="2300" max="2300" width="50.42578125" style="25" customWidth="1"/>
    <col min="2301" max="2301" width="0" style="25" hidden="1" customWidth="1"/>
    <col min="2302" max="2302" width="16.7109375" style="25" customWidth="1"/>
    <col min="2303" max="2303" width="19.85546875" style="25" customWidth="1"/>
    <col min="2304" max="2304" width="21.140625" style="25" customWidth="1"/>
    <col min="2305" max="2310" width="0" style="25" hidden="1" customWidth="1"/>
    <col min="2311" max="2311" width="14.85546875" style="25" bestFit="1" customWidth="1"/>
    <col min="2312" max="2312" width="16.28515625" style="25" customWidth="1"/>
    <col min="2313" max="2554" width="9.140625" style="25"/>
    <col min="2555" max="2555" width="33.140625" style="25" customWidth="1"/>
    <col min="2556" max="2556" width="50.42578125" style="25" customWidth="1"/>
    <col min="2557" max="2557" width="0" style="25" hidden="1" customWidth="1"/>
    <col min="2558" max="2558" width="16.7109375" style="25" customWidth="1"/>
    <col min="2559" max="2559" width="19.85546875" style="25" customWidth="1"/>
    <col min="2560" max="2560" width="21.140625" style="25" customWidth="1"/>
    <col min="2561" max="2566" width="0" style="25" hidden="1" customWidth="1"/>
    <col min="2567" max="2567" width="14.85546875" style="25" bestFit="1" customWidth="1"/>
    <col min="2568" max="2568" width="16.28515625" style="25" customWidth="1"/>
    <col min="2569" max="2810" width="9.140625" style="25"/>
    <col min="2811" max="2811" width="33.140625" style="25" customWidth="1"/>
    <col min="2812" max="2812" width="50.42578125" style="25" customWidth="1"/>
    <col min="2813" max="2813" width="0" style="25" hidden="1" customWidth="1"/>
    <col min="2814" max="2814" width="16.7109375" style="25" customWidth="1"/>
    <col min="2815" max="2815" width="19.85546875" style="25" customWidth="1"/>
    <col min="2816" max="2816" width="21.140625" style="25" customWidth="1"/>
    <col min="2817" max="2822" width="0" style="25" hidden="1" customWidth="1"/>
    <col min="2823" max="2823" width="14.85546875" style="25" bestFit="1" customWidth="1"/>
    <col min="2824" max="2824" width="16.28515625" style="25" customWidth="1"/>
    <col min="2825" max="3066" width="9.140625" style="25"/>
    <col min="3067" max="3067" width="33.140625" style="25" customWidth="1"/>
    <col min="3068" max="3068" width="50.42578125" style="25" customWidth="1"/>
    <col min="3069" max="3069" width="0" style="25" hidden="1" customWidth="1"/>
    <col min="3070" max="3070" width="16.7109375" style="25" customWidth="1"/>
    <col min="3071" max="3071" width="19.85546875" style="25" customWidth="1"/>
    <col min="3072" max="3072" width="21.140625" style="25" customWidth="1"/>
    <col min="3073" max="3078" width="0" style="25" hidden="1" customWidth="1"/>
    <col min="3079" max="3079" width="14.85546875" style="25" bestFit="1" customWidth="1"/>
    <col min="3080" max="3080" width="16.28515625" style="25" customWidth="1"/>
    <col min="3081" max="3322" width="9.140625" style="25"/>
    <col min="3323" max="3323" width="33.140625" style="25" customWidth="1"/>
    <col min="3324" max="3324" width="50.42578125" style="25" customWidth="1"/>
    <col min="3325" max="3325" width="0" style="25" hidden="1" customWidth="1"/>
    <col min="3326" max="3326" width="16.7109375" style="25" customWidth="1"/>
    <col min="3327" max="3327" width="19.85546875" style="25" customWidth="1"/>
    <col min="3328" max="3328" width="21.140625" style="25" customWidth="1"/>
    <col min="3329" max="3334" width="0" style="25" hidden="1" customWidth="1"/>
    <col min="3335" max="3335" width="14.85546875" style="25" bestFit="1" customWidth="1"/>
    <col min="3336" max="3336" width="16.28515625" style="25" customWidth="1"/>
    <col min="3337" max="3578" width="9.140625" style="25"/>
    <col min="3579" max="3579" width="33.140625" style="25" customWidth="1"/>
    <col min="3580" max="3580" width="50.42578125" style="25" customWidth="1"/>
    <col min="3581" max="3581" width="0" style="25" hidden="1" customWidth="1"/>
    <col min="3582" max="3582" width="16.7109375" style="25" customWidth="1"/>
    <col min="3583" max="3583" width="19.85546875" style="25" customWidth="1"/>
    <col min="3584" max="3584" width="21.140625" style="25" customWidth="1"/>
    <col min="3585" max="3590" width="0" style="25" hidden="1" customWidth="1"/>
    <col min="3591" max="3591" width="14.85546875" style="25" bestFit="1" customWidth="1"/>
    <col min="3592" max="3592" width="16.28515625" style="25" customWidth="1"/>
    <col min="3593" max="3834" width="9.140625" style="25"/>
    <col min="3835" max="3835" width="33.140625" style="25" customWidth="1"/>
    <col min="3836" max="3836" width="50.42578125" style="25" customWidth="1"/>
    <col min="3837" max="3837" width="0" style="25" hidden="1" customWidth="1"/>
    <col min="3838" max="3838" width="16.7109375" style="25" customWidth="1"/>
    <col min="3839" max="3839" width="19.85546875" style="25" customWidth="1"/>
    <col min="3840" max="3840" width="21.140625" style="25" customWidth="1"/>
    <col min="3841" max="3846" width="0" style="25" hidden="1" customWidth="1"/>
    <col min="3847" max="3847" width="14.85546875" style="25" bestFit="1" customWidth="1"/>
    <col min="3848" max="3848" width="16.28515625" style="25" customWidth="1"/>
    <col min="3849" max="4090" width="9.140625" style="25"/>
    <col min="4091" max="4091" width="33.140625" style="25" customWidth="1"/>
    <col min="4092" max="4092" width="50.42578125" style="25" customWidth="1"/>
    <col min="4093" max="4093" width="0" style="25" hidden="1" customWidth="1"/>
    <col min="4094" max="4094" width="16.7109375" style="25" customWidth="1"/>
    <col min="4095" max="4095" width="19.85546875" style="25" customWidth="1"/>
    <col min="4096" max="4096" width="21.140625" style="25" customWidth="1"/>
    <col min="4097" max="4102" width="0" style="25" hidden="1" customWidth="1"/>
    <col min="4103" max="4103" width="14.85546875" style="25" bestFit="1" customWidth="1"/>
    <col min="4104" max="4104" width="16.28515625" style="25" customWidth="1"/>
    <col min="4105" max="4346" width="9.140625" style="25"/>
    <col min="4347" max="4347" width="33.140625" style="25" customWidth="1"/>
    <col min="4348" max="4348" width="50.42578125" style="25" customWidth="1"/>
    <col min="4349" max="4349" width="0" style="25" hidden="1" customWidth="1"/>
    <col min="4350" max="4350" width="16.7109375" style="25" customWidth="1"/>
    <col min="4351" max="4351" width="19.85546875" style="25" customWidth="1"/>
    <col min="4352" max="4352" width="21.140625" style="25" customWidth="1"/>
    <col min="4353" max="4358" width="0" style="25" hidden="1" customWidth="1"/>
    <col min="4359" max="4359" width="14.85546875" style="25" bestFit="1" customWidth="1"/>
    <col min="4360" max="4360" width="16.28515625" style="25" customWidth="1"/>
    <col min="4361" max="4602" width="9.140625" style="25"/>
    <col min="4603" max="4603" width="33.140625" style="25" customWidth="1"/>
    <col min="4604" max="4604" width="50.42578125" style="25" customWidth="1"/>
    <col min="4605" max="4605" width="0" style="25" hidden="1" customWidth="1"/>
    <col min="4606" max="4606" width="16.7109375" style="25" customWidth="1"/>
    <col min="4607" max="4607" width="19.85546875" style="25" customWidth="1"/>
    <col min="4608" max="4608" width="21.140625" style="25" customWidth="1"/>
    <col min="4609" max="4614" width="0" style="25" hidden="1" customWidth="1"/>
    <col min="4615" max="4615" width="14.85546875" style="25" bestFit="1" customWidth="1"/>
    <col min="4616" max="4616" width="16.28515625" style="25" customWidth="1"/>
    <col min="4617" max="4858" width="9.140625" style="25"/>
    <col min="4859" max="4859" width="33.140625" style="25" customWidth="1"/>
    <col min="4860" max="4860" width="50.42578125" style="25" customWidth="1"/>
    <col min="4861" max="4861" width="0" style="25" hidden="1" customWidth="1"/>
    <col min="4862" max="4862" width="16.7109375" style="25" customWidth="1"/>
    <col min="4863" max="4863" width="19.85546875" style="25" customWidth="1"/>
    <col min="4864" max="4864" width="21.140625" style="25" customWidth="1"/>
    <col min="4865" max="4870" width="0" style="25" hidden="1" customWidth="1"/>
    <col min="4871" max="4871" width="14.85546875" style="25" bestFit="1" customWidth="1"/>
    <col min="4872" max="4872" width="16.28515625" style="25" customWidth="1"/>
    <col min="4873" max="5114" width="9.140625" style="25"/>
    <col min="5115" max="5115" width="33.140625" style="25" customWidth="1"/>
    <col min="5116" max="5116" width="50.42578125" style="25" customWidth="1"/>
    <col min="5117" max="5117" width="0" style="25" hidden="1" customWidth="1"/>
    <col min="5118" max="5118" width="16.7109375" style="25" customWidth="1"/>
    <col min="5119" max="5119" width="19.85546875" style="25" customWidth="1"/>
    <col min="5120" max="5120" width="21.140625" style="25" customWidth="1"/>
    <col min="5121" max="5126" width="0" style="25" hidden="1" customWidth="1"/>
    <col min="5127" max="5127" width="14.85546875" style="25" bestFit="1" customWidth="1"/>
    <col min="5128" max="5128" width="16.28515625" style="25" customWidth="1"/>
    <col min="5129" max="5370" width="9.140625" style="25"/>
    <col min="5371" max="5371" width="33.140625" style="25" customWidth="1"/>
    <col min="5372" max="5372" width="50.42578125" style="25" customWidth="1"/>
    <col min="5373" max="5373" width="0" style="25" hidden="1" customWidth="1"/>
    <col min="5374" max="5374" width="16.7109375" style="25" customWidth="1"/>
    <col min="5375" max="5375" width="19.85546875" style="25" customWidth="1"/>
    <col min="5376" max="5376" width="21.140625" style="25" customWidth="1"/>
    <col min="5377" max="5382" width="0" style="25" hidden="1" customWidth="1"/>
    <col min="5383" max="5383" width="14.85546875" style="25" bestFit="1" customWidth="1"/>
    <col min="5384" max="5384" width="16.28515625" style="25" customWidth="1"/>
    <col min="5385" max="5626" width="9.140625" style="25"/>
    <col min="5627" max="5627" width="33.140625" style="25" customWidth="1"/>
    <col min="5628" max="5628" width="50.42578125" style="25" customWidth="1"/>
    <col min="5629" max="5629" width="0" style="25" hidden="1" customWidth="1"/>
    <col min="5630" max="5630" width="16.7109375" style="25" customWidth="1"/>
    <col min="5631" max="5631" width="19.85546875" style="25" customWidth="1"/>
    <col min="5632" max="5632" width="21.140625" style="25" customWidth="1"/>
    <col min="5633" max="5638" width="0" style="25" hidden="1" customWidth="1"/>
    <col min="5639" max="5639" width="14.85546875" style="25" bestFit="1" customWidth="1"/>
    <col min="5640" max="5640" width="16.28515625" style="25" customWidth="1"/>
    <col min="5641" max="5882" width="9.140625" style="25"/>
    <col min="5883" max="5883" width="33.140625" style="25" customWidth="1"/>
    <col min="5884" max="5884" width="50.42578125" style="25" customWidth="1"/>
    <col min="5885" max="5885" width="0" style="25" hidden="1" customWidth="1"/>
    <col min="5886" max="5886" width="16.7109375" style="25" customWidth="1"/>
    <col min="5887" max="5887" width="19.85546875" style="25" customWidth="1"/>
    <col min="5888" max="5888" width="21.140625" style="25" customWidth="1"/>
    <col min="5889" max="5894" width="0" style="25" hidden="1" customWidth="1"/>
    <col min="5895" max="5895" width="14.85546875" style="25" bestFit="1" customWidth="1"/>
    <col min="5896" max="5896" width="16.28515625" style="25" customWidth="1"/>
    <col min="5897" max="6138" width="9.140625" style="25"/>
    <col min="6139" max="6139" width="33.140625" style="25" customWidth="1"/>
    <col min="6140" max="6140" width="50.42578125" style="25" customWidth="1"/>
    <col min="6141" max="6141" width="0" style="25" hidden="1" customWidth="1"/>
    <col min="6142" max="6142" width="16.7109375" style="25" customWidth="1"/>
    <col min="6143" max="6143" width="19.85546875" style="25" customWidth="1"/>
    <col min="6144" max="6144" width="21.140625" style="25" customWidth="1"/>
    <col min="6145" max="6150" width="0" style="25" hidden="1" customWidth="1"/>
    <col min="6151" max="6151" width="14.85546875" style="25" bestFit="1" customWidth="1"/>
    <col min="6152" max="6152" width="16.28515625" style="25" customWidth="1"/>
    <col min="6153" max="6394" width="9.140625" style="25"/>
    <col min="6395" max="6395" width="33.140625" style="25" customWidth="1"/>
    <col min="6396" max="6396" width="50.42578125" style="25" customWidth="1"/>
    <col min="6397" max="6397" width="0" style="25" hidden="1" customWidth="1"/>
    <col min="6398" max="6398" width="16.7109375" style="25" customWidth="1"/>
    <col min="6399" max="6399" width="19.85546875" style="25" customWidth="1"/>
    <col min="6400" max="6400" width="21.140625" style="25" customWidth="1"/>
    <col min="6401" max="6406" width="0" style="25" hidden="1" customWidth="1"/>
    <col min="6407" max="6407" width="14.85546875" style="25" bestFit="1" customWidth="1"/>
    <col min="6408" max="6408" width="16.28515625" style="25" customWidth="1"/>
    <col min="6409" max="6650" width="9.140625" style="25"/>
    <col min="6651" max="6651" width="33.140625" style="25" customWidth="1"/>
    <col min="6652" max="6652" width="50.42578125" style="25" customWidth="1"/>
    <col min="6653" max="6653" width="0" style="25" hidden="1" customWidth="1"/>
    <col min="6654" max="6654" width="16.7109375" style="25" customWidth="1"/>
    <col min="6655" max="6655" width="19.85546875" style="25" customWidth="1"/>
    <col min="6656" max="6656" width="21.140625" style="25" customWidth="1"/>
    <col min="6657" max="6662" width="0" style="25" hidden="1" customWidth="1"/>
    <col min="6663" max="6663" width="14.85546875" style="25" bestFit="1" customWidth="1"/>
    <col min="6664" max="6664" width="16.28515625" style="25" customWidth="1"/>
    <col min="6665" max="6906" width="9.140625" style="25"/>
    <col min="6907" max="6907" width="33.140625" style="25" customWidth="1"/>
    <col min="6908" max="6908" width="50.42578125" style="25" customWidth="1"/>
    <col min="6909" max="6909" width="0" style="25" hidden="1" customWidth="1"/>
    <col min="6910" max="6910" width="16.7109375" style="25" customWidth="1"/>
    <col min="6911" max="6911" width="19.85546875" style="25" customWidth="1"/>
    <col min="6912" max="6912" width="21.140625" style="25" customWidth="1"/>
    <col min="6913" max="6918" width="0" style="25" hidden="1" customWidth="1"/>
    <col min="6919" max="6919" width="14.85546875" style="25" bestFit="1" customWidth="1"/>
    <col min="6920" max="6920" width="16.28515625" style="25" customWidth="1"/>
    <col min="6921" max="7162" width="9.140625" style="25"/>
    <col min="7163" max="7163" width="33.140625" style="25" customWidth="1"/>
    <col min="7164" max="7164" width="50.42578125" style="25" customWidth="1"/>
    <col min="7165" max="7165" width="0" style="25" hidden="1" customWidth="1"/>
    <col min="7166" max="7166" width="16.7109375" style="25" customWidth="1"/>
    <col min="7167" max="7167" width="19.85546875" style="25" customWidth="1"/>
    <col min="7168" max="7168" width="21.140625" style="25" customWidth="1"/>
    <col min="7169" max="7174" width="0" style="25" hidden="1" customWidth="1"/>
    <col min="7175" max="7175" width="14.85546875" style="25" bestFit="1" customWidth="1"/>
    <col min="7176" max="7176" width="16.28515625" style="25" customWidth="1"/>
    <col min="7177" max="7418" width="9.140625" style="25"/>
    <col min="7419" max="7419" width="33.140625" style="25" customWidth="1"/>
    <col min="7420" max="7420" width="50.42578125" style="25" customWidth="1"/>
    <col min="7421" max="7421" width="0" style="25" hidden="1" customWidth="1"/>
    <col min="7422" max="7422" width="16.7109375" style="25" customWidth="1"/>
    <col min="7423" max="7423" width="19.85546875" style="25" customWidth="1"/>
    <col min="7424" max="7424" width="21.140625" style="25" customWidth="1"/>
    <col min="7425" max="7430" width="0" style="25" hidden="1" customWidth="1"/>
    <col min="7431" max="7431" width="14.85546875" style="25" bestFit="1" customWidth="1"/>
    <col min="7432" max="7432" width="16.28515625" style="25" customWidth="1"/>
    <col min="7433" max="7674" width="9.140625" style="25"/>
    <col min="7675" max="7675" width="33.140625" style="25" customWidth="1"/>
    <col min="7676" max="7676" width="50.42578125" style="25" customWidth="1"/>
    <col min="7677" max="7677" width="0" style="25" hidden="1" customWidth="1"/>
    <col min="7678" max="7678" width="16.7109375" style="25" customWidth="1"/>
    <col min="7679" max="7679" width="19.85546875" style="25" customWidth="1"/>
    <col min="7680" max="7680" width="21.140625" style="25" customWidth="1"/>
    <col min="7681" max="7686" width="0" style="25" hidden="1" customWidth="1"/>
    <col min="7687" max="7687" width="14.85546875" style="25" bestFit="1" customWidth="1"/>
    <col min="7688" max="7688" width="16.28515625" style="25" customWidth="1"/>
    <col min="7689" max="7930" width="9.140625" style="25"/>
    <col min="7931" max="7931" width="33.140625" style="25" customWidth="1"/>
    <col min="7932" max="7932" width="50.42578125" style="25" customWidth="1"/>
    <col min="7933" max="7933" width="0" style="25" hidden="1" customWidth="1"/>
    <col min="7934" max="7934" width="16.7109375" style="25" customWidth="1"/>
    <col min="7935" max="7935" width="19.85546875" style="25" customWidth="1"/>
    <col min="7936" max="7936" width="21.140625" style="25" customWidth="1"/>
    <col min="7937" max="7942" width="0" style="25" hidden="1" customWidth="1"/>
    <col min="7943" max="7943" width="14.85546875" style="25" bestFit="1" customWidth="1"/>
    <col min="7944" max="7944" width="16.28515625" style="25" customWidth="1"/>
    <col min="7945" max="8186" width="9.140625" style="25"/>
    <col min="8187" max="8187" width="33.140625" style="25" customWidth="1"/>
    <col min="8188" max="8188" width="50.42578125" style="25" customWidth="1"/>
    <col min="8189" max="8189" width="0" style="25" hidden="1" customWidth="1"/>
    <col min="8190" max="8190" width="16.7109375" style="25" customWidth="1"/>
    <col min="8191" max="8191" width="19.85546875" style="25" customWidth="1"/>
    <col min="8192" max="8192" width="21.140625" style="25" customWidth="1"/>
    <col min="8193" max="8198" width="0" style="25" hidden="1" customWidth="1"/>
    <col min="8199" max="8199" width="14.85546875" style="25" bestFit="1" customWidth="1"/>
    <col min="8200" max="8200" width="16.28515625" style="25" customWidth="1"/>
    <col min="8201" max="8442" width="9.140625" style="25"/>
    <col min="8443" max="8443" width="33.140625" style="25" customWidth="1"/>
    <col min="8444" max="8444" width="50.42578125" style="25" customWidth="1"/>
    <col min="8445" max="8445" width="0" style="25" hidden="1" customWidth="1"/>
    <col min="8446" max="8446" width="16.7109375" style="25" customWidth="1"/>
    <col min="8447" max="8447" width="19.85546875" style="25" customWidth="1"/>
    <col min="8448" max="8448" width="21.140625" style="25" customWidth="1"/>
    <col min="8449" max="8454" width="0" style="25" hidden="1" customWidth="1"/>
    <col min="8455" max="8455" width="14.85546875" style="25" bestFit="1" customWidth="1"/>
    <col min="8456" max="8456" width="16.28515625" style="25" customWidth="1"/>
    <col min="8457" max="8698" width="9.140625" style="25"/>
    <col min="8699" max="8699" width="33.140625" style="25" customWidth="1"/>
    <col min="8700" max="8700" width="50.42578125" style="25" customWidth="1"/>
    <col min="8701" max="8701" width="0" style="25" hidden="1" customWidth="1"/>
    <col min="8702" max="8702" width="16.7109375" style="25" customWidth="1"/>
    <col min="8703" max="8703" width="19.85546875" style="25" customWidth="1"/>
    <col min="8704" max="8704" width="21.140625" style="25" customWidth="1"/>
    <col min="8705" max="8710" width="0" style="25" hidden="1" customWidth="1"/>
    <col min="8711" max="8711" width="14.85546875" style="25" bestFit="1" customWidth="1"/>
    <col min="8712" max="8712" width="16.28515625" style="25" customWidth="1"/>
    <col min="8713" max="8954" width="9.140625" style="25"/>
    <col min="8955" max="8955" width="33.140625" style="25" customWidth="1"/>
    <col min="8956" max="8956" width="50.42578125" style="25" customWidth="1"/>
    <col min="8957" max="8957" width="0" style="25" hidden="1" customWidth="1"/>
    <col min="8958" max="8958" width="16.7109375" style="25" customWidth="1"/>
    <col min="8959" max="8959" width="19.85546875" style="25" customWidth="1"/>
    <col min="8960" max="8960" width="21.140625" style="25" customWidth="1"/>
    <col min="8961" max="8966" width="0" style="25" hidden="1" customWidth="1"/>
    <col min="8967" max="8967" width="14.85546875" style="25" bestFit="1" customWidth="1"/>
    <col min="8968" max="8968" width="16.28515625" style="25" customWidth="1"/>
    <col min="8969" max="9210" width="9.140625" style="25"/>
    <col min="9211" max="9211" width="33.140625" style="25" customWidth="1"/>
    <col min="9212" max="9212" width="50.42578125" style="25" customWidth="1"/>
    <col min="9213" max="9213" width="0" style="25" hidden="1" customWidth="1"/>
    <col min="9214" max="9214" width="16.7109375" style="25" customWidth="1"/>
    <col min="9215" max="9215" width="19.85546875" style="25" customWidth="1"/>
    <col min="9216" max="9216" width="21.140625" style="25" customWidth="1"/>
    <col min="9217" max="9222" width="0" style="25" hidden="1" customWidth="1"/>
    <col min="9223" max="9223" width="14.85546875" style="25" bestFit="1" customWidth="1"/>
    <col min="9224" max="9224" width="16.28515625" style="25" customWidth="1"/>
    <col min="9225" max="9466" width="9.140625" style="25"/>
    <col min="9467" max="9467" width="33.140625" style="25" customWidth="1"/>
    <col min="9468" max="9468" width="50.42578125" style="25" customWidth="1"/>
    <col min="9469" max="9469" width="0" style="25" hidden="1" customWidth="1"/>
    <col min="9470" max="9470" width="16.7109375" style="25" customWidth="1"/>
    <col min="9471" max="9471" width="19.85546875" style="25" customWidth="1"/>
    <col min="9472" max="9472" width="21.140625" style="25" customWidth="1"/>
    <col min="9473" max="9478" width="0" style="25" hidden="1" customWidth="1"/>
    <col min="9479" max="9479" width="14.85546875" style="25" bestFit="1" customWidth="1"/>
    <col min="9480" max="9480" width="16.28515625" style="25" customWidth="1"/>
    <col min="9481" max="9722" width="9.140625" style="25"/>
    <col min="9723" max="9723" width="33.140625" style="25" customWidth="1"/>
    <col min="9724" max="9724" width="50.42578125" style="25" customWidth="1"/>
    <col min="9725" max="9725" width="0" style="25" hidden="1" customWidth="1"/>
    <col min="9726" max="9726" width="16.7109375" style="25" customWidth="1"/>
    <col min="9727" max="9727" width="19.85546875" style="25" customWidth="1"/>
    <col min="9728" max="9728" width="21.140625" style="25" customWidth="1"/>
    <col min="9729" max="9734" width="0" style="25" hidden="1" customWidth="1"/>
    <col min="9735" max="9735" width="14.85546875" style="25" bestFit="1" customWidth="1"/>
    <col min="9736" max="9736" width="16.28515625" style="25" customWidth="1"/>
    <col min="9737" max="9978" width="9.140625" style="25"/>
    <col min="9979" max="9979" width="33.140625" style="25" customWidth="1"/>
    <col min="9980" max="9980" width="50.42578125" style="25" customWidth="1"/>
    <col min="9981" max="9981" width="0" style="25" hidden="1" customWidth="1"/>
    <col min="9982" max="9982" width="16.7109375" style="25" customWidth="1"/>
    <col min="9983" max="9983" width="19.85546875" style="25" customWidth="1"/>
    <col min="9984" max="9984" width="21.140625" style="25" customWidth="1"/>
    <col min="9985" max="9990" width="0" style="25" hidden="1" customWidth="1"/>
    <col min="9991" max="9991" width="14.85546875" style="25" bestFit="1" customWidth="1"/>
    <col min="9992" max="9992" width="16.28515625" style="25" customWidth="1"/>
    <col min="9993" max="10234" width="9.140625" style="25"/>
    <col min="10235" max="10235" width="33.140625" style="25" customWidth="1"/>
    <col min="10236" max="10236" width="50.42578125" style="25" customWidth="1"/>
    <col min="10237" max="10237" width="0" style="25" hidden="1" customWidth="1"/>
    <col min="10238" max="10238" width="16.7109375" style="25" customWidth="1"/>
    <col min="10239" max="10239" width="19.85546875" style="25" customWidth="1"/>
    <col min="10240" max="10240" width="21.140625" style="25" customWidth="1"/>
    <col min="10241" max="10246" width="0" style="25" hidden="1" customWidth="1"/>
    <col min="10247" max="10247" width="14.85546875" style="25" bestFit="1" customWidth="1"/>
    <col min="10248" max="10248" width="16.28515625" style="25" customWidth="1"/>
    <col min="10249" max="10490" width="9.140625" style="25"/>
    <col min="10491" max="10491" width="33.140625" style="25" customWidth="1"/>
    <col min="10492" max="10492" width="50.42578125" style="25" customWidth="1"/>
    <col min="10493" max="10493" width="0" style="25" hidden="1" customWidth="1"/>
    <col min="10494" max="10494" width="16.7109375" style="25" customWidth="1"/>
    <col min="10495" max="10495" width="19.85546875" style="25" customWidth="1"/>
    <col min="10496" max="10496" width="21.140625" style="25" customWidth="1"/>
    <col min="10497" max="10502" width="0" style="25" hidden="1" customWidth="1"/>
    <col min="10503" max="10503" width="14.85546875" style="25" bestFit="1" customWidth="1"/>
    <col min="10504" max="10504" width="16.28515625" style="25" customWidth="1"/>
    <col min="10505" max="10746" width="9.140625" style="25"/>
    <col min="10747" max="10747" width="33.140625" style="25" customWidth="1"/>
    <col min="10748" max="10748" width="50.42578125" style="25" customWidth="1"/>
    <col min="10749" max="10749" width="0" style="25" hidden="1" customWidth="1"/>
    <col min="10750" max="10750" width="16.7109375" style="25" customWidth="1"/>
    <col min="10751" max="10751" width="19.85546875" style="25" customWidth="1"/>
    <col min="10752" max="10752" width="21.140625" style="25" customWidth="1"/>
    <col min="10753" max="10758" width="0" style="25" hidden="1" customWidth="1"/>
    <col min="10759" max="10759" width="14.85546875" style="25" bestFit="1" customWidth="1"/>
    <col min="10760" max="10760" width="16.28515625" style="25" customWidth="1"/>
    <col min="10761" max="11002" width="9.140625" style="25"/>
    <col min="11003" max="11003" width="33.140625" style="25" customWidth="1"/>
    <col min="11004" max="11004" width="50.42578125" style="25" customWidth="1"/>
    <col min="11005" max="11005" width="0" style="25" hidden="1" customWidth="1"/>
    <col min="11006" max="11006" width="16.7109375" style="25" customWidth="1"/>
    <col min="11007" max="11007" width="19.85546875" style="25" customWidth="1"/>
    <col min="11008" max="11008" width="21.140625" style="25" customWidth="1"/>
    <col min="11009" max="11014" width="0" style="25" hidden="1" customWidth="1"/>
    <col min="11015" max="11015" width="14.85546875" style="25" bestFit="1" customWidth="1"/>
    <col min="11016" max="11016" width="16.28515625" style="25" customWidth="1"/>
    <col min="11017" max="11258" width="9.140625" style="25"/>
    <col min="11259" max="11259" width="33.140625" style="25" customWidth="1"/>
    <col min="11260" max="11260" width="50.42578125" style="25" customWidth="1"/>
    <col min="11261" max="11261" width="0" style="25" hidden="1" customWidth="1"/>
    <col min="11262" max="11262" width="16.7109375" style="25" customWidth="1"/>
    <col min="11263" max="11263" width="19.85546875" style="25" customWidth="1"/>
    <col min="11264" max="11264" width="21.140625" style="25" customWidth="1"/>
    <col min="11265" max="11270" width="0" style="25" hidden="1" customWidth="1"/>
    <col min="11271" max="11271" width="14.85546875" style="25" bestFit="1" customWidth="1"/>
    <col min="11272" max="11272" width="16.28515625" style="25" customWidth="1"/>
    <col min="11273" max="11514" width="9.140625" style="25"/>
    <col min="11515" max="11515" width="33.140625" style="25" customWidth="1"/>
    <col min="11516" max="11516" width="50.42578125" style="25" customWidth="1"/>
    <col min="11517" max="11517" width="0" style="25" hidden="1" customWidth="1"/>
    <col min="11518" max="11518" width="16.7109375" style="25" customWidth="1"/>
    <col min="11519" max="11519" width="19.85546875" style="25" customWidth="1"/>
    <col min="11520" max="11520" width="21.140625" style="25" customWidth="1"/>
    <col min="11521" max="11526" width="0" style="25" hidden="1" customWidth="1"/>
    <col min="11527" max="11527" width="14.85546875" style="25" bestFit="1" customWidth="1"/>
    <col min="11528" max="11528" width="16.28515625" style="25" customWidth="1"/>
    <col min="11529" max="11770" width="9.140625" style="25"/>
    <col min="11771" max="11771" width="33.140625" style="25" customWidth="1"/>
    <col min="11772" max="11772" width="50.42578125" style="25" customWidth="1"/>
    <col min="11773" max="11773" width="0" style="25" hidden="1" customWidth="1"/>
    <col min="11774" max="11774" width="16.7109375" style="25" customWidth="1"/>
    <col min="11775" max="11775" width="19.85546875" style="25" customWidth="1"/>
    <col min="11776" max="11776" width="21.140625" style="25" customWidth="1"/>
    <col min="11777" max="11782" width="0" style="25" hidden="1" customWidth="1"/>
    <col min="11783" max="11783" width="14.85546875" style="25" bestFit="1" customWidth="1"/>
    <col min="11784" max="11784" width="16.28515625" style="25" customWidth="1"/>
    <col min="11785" max="12026" width="9.140625" style="25"/>
    <col min="12027" max="12027" width="33.140625" style="25" customWidth="1"/>
    <col min="12028" max="12028" width="50.42578125" style="25" customWidth="1"/>
    <col min="12029" max="12029" width="0" style="25" hidden="1" customWidth="1"/>
    <col min="12030" max="12030" width="16.7109375" style="25" customWidth="1"/>
    <col min="12031" max="12031" width="19.85546875" style="25" customWidth="1"/>
    <col min="12032" max="12032" width="21.140625" style="25" customWidth="1"/>
    <col min="12033" max="12038" width="0" style="25" hidden="1" customWidth="1"/>
    <col min="12039" max="12039" width="14.85546875" style="25" bestFit="1" customWidth="1"/>
    <col min="12040" max="12040" width="16.28515625" style="25" customWidth="1"/>
    <col min="12041" max="12282" width="9.140625" style="25"/>
    <col min="12283" max="12283" width="33.140625" style="25" customWidth="1"/>
    <col min="12284" max="12284" width="50.42578125" style="25" customWidth="1"/>
    <col min="12285" max="12285" width="0" style="25" hidden="1" customWidth="1"/>
    <col min="12286" max="12286" width="16.7109375" style="25" customWidth="1"/>
    <col min="12287" max="12287" width="19.85546875" style="25" customWidth="1"/>
    <col min="12288" max="12288" width="21.140625" style="25" customWidth="1"/>
    <col min="12289" max="12294" width="0" style="25" hidden="1" customWidth="1"/>
    <col min="12295" max="12295" width="14.85546875" style="25" bestFit="1" customWidth="1"/>
    <col min="12296" max="12296" width="16.28515625" style="25" customWidth="1"/>
    <col min="12297" max="12538" width="9.140625" style="25"/>
    <col min="12539" max="12539" width="33.140625" style="25" customWidth="1"/>
    <col min="12540" max="12540" width="50.42578125" style="25" customWidth="1"/>
    <col min="12541" max="12541" width="0" style="25" hidden="1" customWidth="1"/>
    <col min="12542" max="12542" width="16.7109375" style="25" customWidth="1"/>
    <col min="12543" max="12543" width="19.85546875" style="25" customWidth="1"/>
    <col min="12544" max="12544" width="21.140625" style="25" customWidth="1"/>
    <col min="12545" max="12550" width="0" style="25" hidden="1" customWidth="1"/>
    <col min="12551" max="12551" width="14.85546875" style="25" bestFit="1" customWidth="1"/>
    <col min="12552" max="12552" width="16.28515625" style="25" customWidth="1"/>
    <col min="12553" max="12794" width="9.140625" style="25"/>
    <col min="12795" max="12795" width="33.140625" style="25" customWidth="1"/>
    <col min="12796" max="12796" width="50.42578125" style="25" customWidth="1"/>
    <col min="12797" max="12797" width="0" style="25" hidden="1" customWidth="1"/>
    <col min="12798" max="12798" width="16.7109375" style="25" customWidth="1"/>
    <col min="12799" max="12799" width="19.85546875" style="25" customWidth="1"/>
    <col min="12800" max="12800" width="21.140625" style="25" customWidth="1"/>
    <col min="12801" max="12806" width="0" style="25" hidden="1" customWidth="1"/>
    <col min="12807" max="12807" width="14.85546875" style="25" bestFit="1" customWidth="1"/>
    <col min="12808" max="12808" width="16.28515625" style="25" customWidth="1"/>
    <col min="12809" max="13050" width="9.140625" style="25"/>
    <col min="13051" max="13051" width="33.140625" style="25" customWidth="1"/>
    <col min="13052" max="13052" width="50.42578125" style="25" customWidth="1"/>
    <col min="13053" max="13053" width="0" style="25" hidden="1" customWidth="1"/>
    <col min="13054" max="13054" width="16.7109375" style="25" customWidth="1"/>
    <col min="13055" max="13055" width="19.85546875" style="25" customWidth="1"/>
    <col min="13056" max="13056" width="21.140625" style="25" customWidth="1"/>
    <col min="13057" max="13062" width="0" style="25" hidden="1" customWidth="1"/>
    <col min="13063" max="13063" width="14.85546875" style="25" bestFit="1" customWidth="1"/>
    <col min="13064" max="13064" width="16.28515625" style="25" customWidth="1"/>
    <col min="13065" max="13306" width="9.140625" style="25"/>
    <col min="13307" max="13307" width="33.140625" style="25" customWidth="1"/>
    <col min="13308" max="13308" width="50.42578125" style="25" customWidth="1"/>
    <col min="13309" max="13309" width="0" style="25" hidden="1" customWidth="1"/>
    <col min="13310" max="13310" width="16.7109375" style="25" customWidth="1"/>
    <col min="13311" max="13311" width="19.85546875" style="25" customWidth="1"/>
    <col min="13312" max="13312" width="21.140625" style="25" customWidth="1"/>
    <col min="13313" max="13318" width="0" style="25" hidden="1" customWidth="1"/>
    <col min="13319" max="13319" width="14.85546875" style="25" bestFit="1" customWidth="1"/>
    <col min="13320" max="13320" width="16.28515625" style="25" customWidth="1"/>
    <col min="13321" max="13562" width="9.140625" style="25"/>
    <col min="13563" max="13563" width="33.140625" style="25" customWidth="1"/>
    <col min="13564" max="13564" width="50.42578125" style="25" customWidth="1"/>
    <col min="13565" max="13565" width="0" style="25" hidden="1" customWidth="1"/>
    <col min="13566" max="13566" width="16.7109375" style="25" customWidth="1"/>
    <col min="13567" max="13567" width="19.85546875" style="25" customWidth="1"/>
    <col min="13568" max="13568" width="21.140625" style="25" customWidth="1"/>
    <col min="13569" max="13574" width="0" style="25" hidden="1" customWidth="1"/>
    <col min="13575" max="13575" width="14.85546875" style="25" bestFit="1" customWidth="1"/>
    <col min="13576" max="13576" width="16.28515625" style="25" customWidth="1"/>
    <col min="13577" max="13818" width="9.140625" style="25"/>
    <col min="13819" max="13819" width="33.140625" style="25" customWidth="1"/>
    <col min="13820" max="13820" width="50.42578125" style="25" customWidth="1"/>
    <col min="13821" max="13821" width="0" style="25" hidden="1" customWidth="1"/>
    <col min="13822" max="13822" width="16.7109375" style="25" customWidth="1"/>
    <col min="13823" max="13823" width="19.85546875" style="25" customWidth="1"/>
    <col min="13824" max="13824" width="21.140625" style="25" customWidth="1"/>
    <col min="13825" max="13830" width="0" style="25" hidden="1" customWidth="1"/>
    <col min="13831" max="13831" width="14.85546875" style="25" bestFit="1" customWidth="1"/>
    <col min="13832" max="13832" width="16.28515625" style="25" customWidth="1"/>
    <col min="13833" max="14074" width="9.140625" style="25"/>
    <col min="14075" max="14075" width="33.140625" style="25" customWidth="1"/>
    <col min="14076" max="14076" width="50.42578125" style="25" customWidth="1"/>
    <col min="14077" max="14077" width="0" style="25" hidden="1" customWidth="1"/>
    <col min="14078" max="14078" width="16.7109375" style="25" customWidth="1"/>
    <col min="14079" max="14079" width="19.85546875" style="25" customWidth="1"/>
    <col min="14080" max="14080" width="21.140625" style="25" customWidth="1"/>
    <col min="14081" max="14086" width="0" style="25" hidden="1" customWidth="1"/>
    <col min="14087" max="14087" width="14.85546875" style="25" bestFit="1" customWidth="1"/>
    <col min="14088" max="14088" width="16.28515625" style="25" customWidth="1"/>
    <col min="14089" max="14330" width="9.140625" style="25"/>
    <col min="14331" max="14331" width="33.140625" style="25" customWidth="1"/>
    <col min="14332" max="14332" width="50.42578125" style="25" customWidth="1"/>
    <col min="14333" max="14333" width="0" style="25" hidden="1" customWidth="1"/>
    <col min="14334" max="14334" width="16.7109375" style="25" customWidth="1"/>
    <col min="14335" max="14335" width="19.85546875" style="25" customWidth="1"/>
    <col min="14336" max="14336" width="21.140625" style="25" customWidth="1"/>
    <col min="14337" max="14342" width="0" style="25" hidden="1" customWidth="1"/>
    <col min="14343" max="14343" width="14.85546875" style="25" bestFit="1" customWidth="1"/>
    <col min="14344" max="14344" width="16.28515625" style="25" customWidth="1"/>
    <col min="14345" max="14586" width="9.140625" style="25"/>
    <col min="14587" max="14587" width="33.140625" style="25" customWidth="1"/>
    <col min="14588" max="14588" width="50.42578125" style="25" customWidth="1"/>
    <col min="14589" max="14589" width="0" style="25" hidden="1" customWidth="1"/>
    <col min="14590" max="14590" width="16.7109375" style="25" customWidth="1"/>
    <col min="14591" max="14591" width="19.85546875" style="25" customWidth="1"/>
    <col min="14592" max="14592" width="21.140625" style="25" customWidth="1"/>
    <col min="14593" max="14598" width="0" style="25" hidden="1" customWidth="1"/>
    <col min="14599" max="14599" width="14.85546875" style="25" bestFit="1" customWidth="1"/>
    <col min="14600" max="14600" width="16.28515625" style="25" customWidth="1"/>
    <col min="14601" max="14842" width="9.140625" style="25"/>
    <col min="14843" max="14843" width="33.140625" style="25" customWidth="1"/>
    <col min="14844" max="14844" width="50.42578125" style="25" customWidth="1"/>
    <col min="14845" max="14845" width="0" style="25" hidden="1" customWidth="1"/>
    <col min="14846" max="14846" width="16.7109375" style="25" customWidth="1"/>
    <col min="14847" max="14847" width="19.85546875" style="25" customWidth="1"/>
    <col min="14848" max="14848" width="21.140625" style="25" customWidth="1"/>
    <col min="14849" max="14854" width="0" style="25" hidden="1" customWidth="1"/>
    <col min="14855" max="14855" width="14.85546875" style="25" bestFit="1" customWidth="1"/>
    <col min="14856" max="14856" width="16.28515625" style="25" customWidth="1"/>
    <col min="14857" max="15098" width="9.140625" style="25"/>
    <col min="15099" max="15099" width="33.140625" style="25" customWidth="1"/>
    <col min="15100" max="15100" width="50.42578125" style="25" customWidth="1"/>
    <col min="15101" max="15101" width="0" style="25" hidden="1" customWidth="1"/>
    <col min="15102" max="15102" width="16.7109375" style="25" customWidth="1"/>
    <col min="15103" max="15103" width="19.85546875" style="25" customWidth="1"/>
    <col min="15104" max="15104" width="21.140625" style="25" customWidth="1"/>
    <col min="15105" max="15110" width="0" style="25" hidden="1" customWidth="1"/>
    <col min="15111" max="15111" width="14.85546875" style="25" bestFit="1" customWidth="1"/>
    <col min="15112" max="15112" width="16.28515625" style="25" customWidth="1"/>
    <col min="15113" max="15354" width="9.140625" style="25"/>
    <col min="15355" max="15355" width="33.140625" style="25" customWidth="1"/>
    <col min="15356" max="15356" width="50.42578125" style="25" customWidth="1"/>
    <col min="15357" max="15357" width="0" style="25" hidden="1" customWidth="1"/>
    <col min="15358" max="15358" width="16.7109375" style="25" customWidth="1"/>
    <col min="15359" max="15359" width="19.85546875" style="25" customWidth="1"/>
    <col min="15360" max="15360" width="21.140625" style="25" customWidth="1"/>
    <col min="15361" max="15366" width="0" style="25" hidden="1" customWidth="1"/>
    <col min="15367" max="15367" width="14.85546875" style="25" bestFit="1" customWidth="1"/>
    <col min="15368" max="15368" width="16.28515625" style="25" customWidth="1"/>
    <col min="15369" max="15610" width="9.140625" style="25"/>
    <col min="15611" max="15611" width="33.140625" style="25" customWidth="1"/>
    <col min="15612" max="15612" width="50.42578125" style="25" customWidth="1"/>
    <col min="15613" max="15613" width="0" style="25" hidden="1" customWidth="1"/>
    <col min="15614" max="15614" width="16.7109375" style="25" customWidth="1"/>
    <col min="15615" max="15615" width="19.85546875" style="25" customWidth="1"/>
    <col min="15616" max="15616" width="21.140625" style="25" customWidth="1"/>
    <col min="15617" max="15622" width="0" style="25" hidden="1" customWidth="1"/>
    <col min="15623" max="15623" width="14.85546875" style="25" bestFit="1" customWidth="1"/>
    <col min="15624" max="15624" width="16.28515625" style="25" customWidth="1"/>
    <col min="15625" max="15866" width="9.140625" style="25"/>
    <col min="15867" max="15867" width="33.140625" style="25" customWidth="1"/>
    <col min="15868" max="15868" width="50.42578125" style="25" customWidth="1"/>
    <col min="15869" max="15869" width="0" style="25" hidden="1" customWidth="1"/>
    <col min="15870" max="15870" width="16.7109375" style="25" customWidth="1"/>
    <col min="15871" max="15871" width="19.85546875" style="25" customWidth="1"/>
    <col min="15872" max="15872" width="21.140625" style="25" customWidth="1"/>
    <col min="15873" max="15878" width="0" style="25" hidden="1" customWidth="1"/>
    <col min="15879" max="15879" width="14.85546875" style="25" bestFit="1" customWidth="1"/>
    <col min="15880" max="15880" width="16.28515625" style="25" customWidth="1"/>
    <col min="15881" max="16122" width="9.140625" style="25"/>
    <col min="16123" max="16123" width="33.140625" style="25" customWidth="1"/>
    <col min="16124" max="16124" width="50.42578125" style="25" customWidth="1"/>
    <col min="16125" max="16125" width="0" style="25" hidden="1" customWidth="1"/>
    <col min="16126" max="16126" width="16.7109375" style="25" customWidth="1"/>
    <col min="16127" max="16127" width="19.85546875" style="25" customWidth="1"/>
    <col min="16128" max="16128" width="21.140625" style="25" customWidth="1"/>
    <col min="16129" max="16134" width="0" style="25" hidden="1" customWidth="1"/>
    <col min="16135" max="16135" width="14.85546875" style="25" bestFit="1" customWidth="1"/>
    <col min="16136" max="16136" width="16.28515625" style="25" customWidth="1"/>
    <col min="16137" max="16384" width="9.140625" style="25"/>
  </cols>
  <sheetData>
    <row r="1" spans="1:12" x14ac:dyDescent="0.25">
      <c r="A1" s="21"/>
      <c r="B1" s="22"/>
      <c r="C1" s="22"/>
      <c r="D1" s="22"/>
      <c r="E1" s="23"/>
    </row>
    <row r="2" spans="1:12" ht="15.75" customHeight="1" x14ac:dyDescent="0.25">
      <c r="A2" s="2"/>
      <c r="B2" s="22"/>
      <c r="C2" s="22"/>
      <c r="D2" s="22"/>
      <c r="E2" s="3"/>
      <c r="H2" s="68" t="s">
        <v>319</v>
      </c>
      <c r="I2" s="68"/>
    </row>
    <row r="3" spans="1:12" ht="40.5" customHeight="1" x14ac:dyDescent="0.25">
      <c r="A3" s="2"/>
      <c r="B3" s="22"/>
      <c r="C3" s="26"/>
      <c r="D3" s="22"/>
      <c r="E3" s="3"/>
      <c r="G3" s="69" t="s">
        <v>320</v>
      </c>
      <c r="H3" s="70"/>
      <c r="I3" s="70"/>
    </row>
    <row r="4" spans="1:12" ht="15.75" hidden="1" customHeight="1" x14ac:dyDescent="0.25">
      <c r="A4" s="21"/>
      <c r="B4" s="27"/>
      <c r="C4" s="27"/>
      <c r="D4" s="27"/>
      <c r="E4" s="21"/>
      <c r="H4" s="68"/>
      <c r="I4" s="68"/>
    </row>
    <row r="5" spans="1:12" ht="15.75" customHeight="1" x14ac:dyDescent="0.25">
      <c r="A5" s="73" t="s">
        <v>202</v>
      </c>
      <c r="B5" s="73"/>
      <c r="C5" s="73"/>
      <c r="D5" s="73"/>
      <c r="E5" s="73"/>
      <c r="F5" s="73"/>
      <c r="G5" s="73"/>
      <c r="H5" s="4"/>
    </row>
    <row r="6" spans="1:12" ht="28.5" customHeight="1" x14ac:dyDescent="0.25">
      <c r="A6" s="73"/>
      <c r="B6" s="73"/>
      <c r="C6" s="73"/>
      <c r="D6" s="73"/>
      <c r="E6" s="73"/>
      <c r="F6" s="73"/>
      <c r="G6" s="73"/>
      <c r="H6" s="4"/>
    </row>
    <row r="7" spans="1:12" ht="12.75" customHeight="1" x14ac:dyDescent="0.25">
      <c r="A7" s="4"/>
      <c r="B7" s="4"/>
      <c r="C7" s="4"/>
      <c r="D7" s="4"/>
      <c r="E7" s="5"/>
      <c r="H7" s="5"/>
      <c r="I7" s="5" t="s">
        <v>263</v>
      </c>
    </row>
    <row r="8" spans="1:12" s="28" customFormat="1" ht="15.75" customHeight="1" x14ac:dyDescent="0.25">
      <c r="A8" s="74" t="s">
        <v>0</v>
      </c>
      <c r="B8" s="71" t="s">
        <v>1</v>
      </c>
      <c r="C8" s="71" t="s">
        <v>201</v>
      </c>
      <c r="D8" s="75" t="s">
        <v>312</v>
      </c>
      <c r="E8" s="75" t="s">
        <v>273</v>
      </c>
      <c r="F8" s="71" t="s">
        <v>311</v>
      </c>
      <c r="G8" s="71" t="s">
        <v>317</v>
      </c>
      <c r="H8" s="71" t="s">
        <v>203</v>
      </c>
      <c r="I8" s="71" t="s">
        <v>274</v>
      </c>
    </row>
    <row r="9" spans="1:12" s="28" customFormat="1" ht="6.75" customHeight="1" x14ac:dyDescent="0.25">
      <c r="A9" s="74"/>
      <c r="B9" s="71"/>
      <c r="C9" s="71"/>
      <c r="D9" s="76"/>
      <c r="E9" s="76"/>
      <c r="F9" s="72"/>
      <c r="G9" s="71"/>
      <c r="H9" s="72"/>
      <c r="I9" s="71"/>
    </row>
    <row r="10" spans="1:12" s="29" customFormat="1" ht="30" customHeight="1" x14ac:dyDescent="0.25">
      <c r="A10" s="74"/>
      <c r="B10" s="71"/>
      <c r="C10" s="71"/>
      <c r="D10" s="77"/>
      <c r="E10" s="77"/>
      <c r="F10" s="72"/>
      <c r="G10" s="71"/>
      <c r="H10" s="72"/>
      <c r="I10" s="71"/>
    </row>
    <row r="11" spans="1:12" s="32" customFormat="1" ht="12.75" x14ac:dyDescent="0.25">
      <c r="A11" s="30">
        <v>1</v>
      </c>
      <c r="B11" s="30">
        <v>2</v>
      </c>
      <c r="C11" s="30"/>
      <c r="D11" s="30">
        <v>3</v>
      </c>
      <c r="E11" s="30">
        <v>3</v>
      </c>
      <c r="F11" s="31">
        <v>4</v>
      </c>
      <c r="G11" s="30">
        <v>3</v>
      </c>
      <c r="H11" s="30">
        <v>4</v>
      </c>
      <c r="I11" s="30">
        <v>5</v>
      </c>
      <c r="K11" s="33"/>
      <c r="L11" s="33"/>
    </row>
    <row r="12" spans="1:12" ht="18.75" x14ac:dyDescent="0.3">
      <c r="A12" s="34" t="s">
        <v>2</v>
      </c>
      <c r="B12" s="35" t="s">
        <v>3</v>
      </c>
      <c r="C12" s="36">
        <f t="shared" ref="C12:H12" si="0">C13+C110</f>
        <v>384409.32</v>
      </c>
      <c r="D12" s="37">
        <f t="shared" si="0"/>
        <v>261130.84539000003</v>
      </c>
      <c r="E12" s="38">
        <f t="shared" si="0"/>
        <v>654009.06539</v>
      </c>
      <c r="F12" s="38">
        <f t="shared" si="0"/>
        <v>1685.1754499999954</v>
      </c>
      <c r="G12" s="37">
        <f t="shared" si="0"/>
        <v>655694.2408400001</v>
      </c>
      <c r="H12" s="6">
        <f t="shared" si="0"/>
        <v>32547.12833</v>
      </c>
      <c r="I12" s="48">
        <f>G12+H12</f>
        <v>688241.36917000008</v>
      </c>
      <c r="J12" s="39">
        <f>I13+I110</f>
        <v>688241.36917000008</v>
      </c>
      <c r="K12" s="7"/>
    </row>
    <row r="13" spans="1:12" ht="18.75" x14ac:dyDescent="0.3">
      <c r="A13" s="9" t="s">
        <v>4</v>
      </c>
      <c r="B13" s="10" t="s">
        <v>5</v>
      </c>
      <c r="C13" s="40">
        <f>C14+C57</f>
        <v>100767.92</v>
      </c>
      <c r="D13" s="6">
        <f>D14+D57</f>
        <v>10732.145390000005</v>
      </c>
      <c r="E13" s="1">
        <f>E14+E57</f>
        <v>111500.06539000002</v>
      </c>
      <c r="F13" s="1">
        <f>F14+F57</f>
        <v>0</v>
      </c>
      <c r="G13" s="6">
        <f>G14+G57</f>
        <v>111500.06539000002</v>
      </c>
      <c r="H13" s="6"/>
      <c r="I13" s="48">
        <f t="shared" ref="I13:I76" si="1">G13+H13</f>
        <v>111500.06539000002</v>
      </c>
      <c r="J13" s="7"/>
    </row>
    <row r="14" spans="1:12" ht="15.75" customHeight="1" x14ac:dyDescent="0.3">
      <c r="A14" s="9"/>
      <c r="B14" s="10" t="s">
        <v>6</v>
      </c>
      <c r="C14" s="11">
        <f>C15+C26+C37+C41+C44+C21</f>
        <v>96178.04</v>
      </c>
      <c r="D14" s="6">
        <f>D15+D26+D37+D41+D44+D21</f>
        <v>9899.0153900000041</v>
      </c>
      <c r="E14" s="1">
        <f>E15+E26+E37+E41+E44+E21</f>
        <v>106077.05539000002</v>
      </c>
      <c r="F14" s="1">
        <f>F15+F26+F37+F41+F44+F21</f>
        <v>0</v>
      </c>
      <c r="G14" s="6">
        <f>G15+G26+G37+G41+G44+G21</f>
        <v>106077.05539000002</v>
      </c>
      <c r="H14" s="6"/>
      <c r="I14" s="48">
        <f t="shared" si="1"/>
        <v>106077.05539000002</v>
      </c>
    </row>
    <row r="15" spans="1:12" ht="18.75" x14ac:dyDescent="0.3">
      <c r="A15" s="9" t="s">
        <v>7</v>
      </c>
      <c r="B15" s="10" t="s">
        <v>8</v>
      </c>
      <c r="C15" s="11">
        <f>C16</f>
        <v>48821</v>
      </c>
      <c r="D15" s="8">
        <f t="shared" ref="D15:D76" si="2">E15-C15</f>
        <v>3446.3000000000029</v>
      </c>
      <c r="E15" s="1">
        <f>E16</f>
        <v>52267.3</v>
      </c>
      <c r="F15" s="41"/>
      <c r="G15" s="48">
        <f t="shared" ref="G15:G46" si="3">E15+F15</f>
        <v>52267.3</v>
      </c>
      <c r="H15" s="48"/>
      <c r="I15" s="48">
        <f t="shared" si="1"/>
        <v>52267.3</v>
      </c>
    </row>
    <row r="16" spans="1:12" ht="18.75" x14ac:dyDescent="0.3">
      <c r="A16" s="9" t="s">
        <v>9</v>
      </c>
      <c r="B16" s="10" t="s">
        <v>10</v>
      </c>
      <c r="C16" s="11">
        <f>SUM(C17:C20)</f>
        <v>48821</v>
      </c>
      <c r="D16" s="8">
        <f t="shared" si="2"/>
        <v>3446.3000000000029</v>
      </c>
      <c r="E16" s="1">
        <f>SUM(E17:E20)</f>
        <v>52267.3</v>
      </c>
      <c r="F16" s="41"/>
      <c r="G16" s="48">
        <f t="shared" si="3"/>
        <v>52267.3</v>
      </c>
      <c r="H16" s="48" t="s">
        <v>279</v>
      </c>
      <c r="I16" s="48">
        <v>52267.3</v>
      </c>
    </row>
    <row r="17" spans="1:9" ht="72" customHeight="1" x14ac:dyDescent="0.3">
      <c r="A17" s="9" t="s">
        <v>11</v>
      </c>
      <c r="B17" s="10" t="s">
        <v>315</v>
      </c>
      <c r="C17" s="11">
        <v>45621</v>
      </c>
      <c r="D17" s="8">
        <f>E17-C17</f>
        <v>5642.2300000000032</v>
      </c>
      <c r="E17" s="1">
        <v>51263.23</v>
      </c>
      <c r="F17" s="41"/>
      <c r="G17" s="48">
        <f t="shared" si="3"/>
        <v>51263.23</v>
      </c>
      <c r="H17" s="48" t="s">
        <v>279</v>
      </c>
      <c r="I17" s="48">
        <v>51263.23</v>
      </c>
    </row>
    <row r="18" spans="1:9" ht="97.5" customHeight="1" x14ac:dyDescent="0.3">
      <c r="A18" s="9" t="s">
        <v>12</v>
      </c>
      <c r="B18" s="10" t="s">
        <v>13</v>
      </c>
      <c r="C18" s="11">
        <v>2600</v>
      </c>
      <c r="D18" s="8">
        <f t="shared" si="2"/>
        <v>-2442.8000000000002</v>
      </c>
      <c r="E18" s="1">
        <v>157.19999999999999</v>
      </c>
      <c r="F18" s="41"/>
      <c r="G18" s="48">
        <f t="shared" si="3"/>
        <v>157.19999999999999</v>
      </c>
      <c r="H18" s="48"/>
      <c r="I18" s="48">
        <f t="shared" si="1"/>
        <v>157.19999999999999</v>
      </c>
    </row>
    <row r="19" spans="1:9" ht="50.25" customHeight="1" x14ac:dyDescent="0.3">
      <c r="A19" s="9" t="s">
        <v>14</v>
      </c>
      <c r="B19" s="10" t="s">
        <v>15</v>
      </c>
      <c r="C19" s="11">
        <v>600</v>
      </c>
      <c r="D19" s="8">
        <f>E19-C19</f>
        <v>246.87</v>
      </c>
      <c r="E19" s="1">
        <v>846.87</v>
      </c>
      <c r="F19" s="41"/>
      <c r="G19" s="48">
        <f t="shared" si="3"/>
        <v>846.87</v>
      </c>
      <c r="H19" s="48"/>
      <c r="I19" s="48">
        <f t="shared" si="1"/>
        <v>846.87</v>
      </c>
    </row>
    <row r="20" spans="1:9" ht="83.25" customHeight="1" x14ac:dyDescent="0.3">
      <c r="A20" s="9" t="s">
        <v>16</v>
      </c>
      <c r="B20" s="10" t="s">
        <v>316</v>
      </c>
      <c r="C20" s="11"/>
      <c r="D20" s="8">
        <f t="shared" si="2"/>
        <v>0</v>
      </c>
      <c r="E20" s="1"/>
      <c r="F20" s="41"/>
      <c r="G20" s="48">
        <f t="shared" si="3"/>
        <v>0</v>
      </c>
      <c r="H20" s="48"/>
      <c r="I20" s="48">
        <f t="shared" si="1"/>
        <v>0</v>
      </c>
    </row>
    <row r="21" spans="1:9" ht="31.5" x14ac:dyDescent="0.3">
      <c r="A21" s="9" t="s">
        <v>17</v>
      </c>
      <c r="B21" s="10" t="s">
        <v>18</v>
      </c>
      <c r="C21" s="11">
        <f>C22</f>
        <v>5339.9</v>
      </c>
      <c r="D21" s="8">
        <f t="shared" si="2"/>
        <v>104.90000000000055</v>
      </c>
      <c r="E21" s="1">
        <f>E22</f>
        <v>5444.8</v>
      </c>
      <c r="F21" s="41"/>
      <c r="G21" s="48">
        <f t="shared" si="3"/>
        <v>5444.8</v>
      </c>
      <c r="H21" s="48"/>
      <c r="I21" s="48">
        <f t="shared" si="1"/>
        <v>5444.8</v>
      </c>
    </row>
    <row r="22" spans="1:9" ht="36.75" customHeight="1" x14ac:dyDescent="0.3">
      <c r="A22" s="9" t="s">
        <v>19</v>
      </c>
      <c r="B22" s="10" t="s">
        <v>20</v>
      </c>
      <c r="C22" s="11">
        <f>C23+C24+C25</f>
        <v>5339.9</v>
      </c>
      <c r="D22" s="8">
        <f t="shared" si="2"/>
        <v>104.90000000000055</v>
      </c>
      <c r="E22" s="1">
        <f>E23+E24+E25</f>
        <v>5444.8</v>
      </c>
      <c r="F22" s="41"/>
      <c r="G22" s="48">
        <f t="shared" si="3"/>
        <v>5444.8</v>
      </c>
      <c r="H22" s="48"/>
      <c r="I22" s="48">
        <f t="shared" si="1"/>
        <v>5444.8</v>
      </c>
    </row>
    <row r="23" spans="1:9" ht="63" x14ac:dyDescent="0.3">
      <c r="A23" s="9" t="s">
        <v>204</v>
      </c>
      <c r="B23" s="10" t="s">
        <v>21</v>
      </c>
      <c r="C23" s="11">
        <v>2189.9</v>
      </c>
      <c r="D23" s="8">
        <f t="shared" si="2"/>
        <v>70.900000000000091</v>
      </c>
      <c r="E23" s="1">
        <v>2260.8000000000002</v>
      </c>
      <c r="F23" s="41"/>
      <c r="G23" s="48">
        <f t="shared" si="3"/>
        <v>2260.8000000000002</v>
      </c>
      <c r="H23" s="48"/>
      <c r="I23" s="48">
        <f t="shared" si="1"/>
        <v>2260.8000000000002</v>
      </c>
    </row>
    <row r="24" spans="1:9" ht="80.25" customHeight="1" x14ac:dyDescent="0.3">
      <c r="A24" s="9" t="s">
        <v>22</v>
      </c>
      <c r="B24" s="10" t="s">
        <v>23</v>
      </c>
      <c r="C24" s="11">
        <v>50</v>
      </c>
      <c r="D24" s="8">
        <f t="shared" si="2"/>
        <v>-20</v>
      </c>
      <c r="E24" s="1">
        <v>30</v>
      </c>
      <c r="F24" s="41"/>
      <c r="G24" s="48">
        <f t="shared" si="3"/>
        <v>30</v>
      </c>
      <c r="H24" s="48"/>
      <c r="I24" s="48">
        <f t="shared" si="1"/>
        <v>30</v>
      </c>
    </row>
    <row r="25" spans="1:9" ht="63" x14ac:dyDescent="0.3">
      <c r="A25" s="9" t="s">
        <v>24</v>
      </c>
      <c r="B25" s="10" t="s">
        <v>25</v>
      </c>
      <c r="C25" s="11">
        <v>3100</v>
      </c>
      <c r="D25" s="8">
        <f t="shared" si="2"/>
        <v>54</v>
      </c>
      <c r="E25" s="1">
        <v>3154</v>
      </c>
      <c r="F25" s="41"/>
      <c r="G25" s="48">
        <f t="shared" si="3"/>
        <v>3154</v>
      </c>
      <c r="H25" s="48"/>
      <c r="I25" s="48">
        <f t="shared" si="1"/>
        <v>3154</v>
      </c>
    </row>
    <row r="26" spans="1:9" ht="18.75" x14ac:dyDescent="0.3">
      <c r="A26" s="9" t="s">
        <v>26</v>
      </c>
      <c r="B26" s="10" t="s">
        <v>27</v>
      </c>
      <c r="C26" s="11">
        <f>C27+C31+C33+C35</f>
        <v>17351.64</v>
      </c>
      <c r="D26" s="8">
        <f t="shared" si="2"/>
        <v>870.38000000000102</v>
      </c>
      <c r="E26" s="1">
        <f>E27+E31+E33+E35</f>
        <v>18222.02</v>
      </c>
      <c r="F26" s="41"/>
      <c r="G26" s="48">
        <f t="shared" si="3"/>
        <v>18222.02</v>
      </c>
      <c r="H26" s="48"/>
      <c r="I26" s="48">
        <f t="shared" si="1"/>
        <v>18222.02</v>
      </c>
    </row>
    <row r="27" spans="1:9" ht="28.5" customHeight="1" x14ac:dyDescent="0.3">
      <c r="A27" s="9" t="s">
        <v>28</v>
      </c>
      <c r="B27" s="10" t="s">
        <v>29</v>
      </c>
      <c r="C27" s="11">
        <f>SUM(C28:C30)</f>
        <v>8109</v>
      </c>
      <c r="D27" s="8">
        <f t="shared" si="2"/>
        <v>2824.2000000000007</v>
      </c>
      <c r="E27" s="1">
        <f>E28+E29</f>
        <v>10933.2</v>
      </c>
      <c r="F27" s="41"/>
      <c r="G27" s="48">
        <f t="shared" si="3"/>
        <v>10933.2</v>
      </c>
      <c r="H27" s="48"/>
      <c r="I27" s="48">
        <f t="shared" si="1"/>
        <v>10933.2</v>
      </c>
    </row>
    <row r="28" spans="1:9" ht="36.75" customHeight="1" x14ac:dyDescent="0.3">
      <c r="A28" s="9" t="s">
        <v>261</v>
      </c>
      <c r="B28" s="10" t="s">
        <v>30</v>
      </c>
      <c r="C28" s="11">
        <v>4362</v>
      </c>
      <c r="D28" s="8">
        <f t="shared" si="2"/>
        <v>2862.1000000000004</v>
      </c>
      <c r="E28" s="1">
        <v>7224.1</v>
      </c>
      <c r="F28" s="41"/>
      <c r="G28" s="48">
        <f t="shared" si="3"/>
        <v>7224.1</v>
      </c>
      <c r="H28" s="48"/>
      <c r="I28" s="48">
        <f t="shared" si="1"/>
        <v>7224.1</v>
      </c>
    </row>
    <row r="29" spans="1:9" ht="37.5" customHeight="1" x14ac:dyDescent="0.3">
      <c r="A29" s="9" t="s">
        <v>260</v>
      </c>
      <c r="B29" s="10" t="s">
        <v>31</v>
      </c>
      <c r="C29" s="11">
        <v>3747</v>
      </c>
      <c r="D29" s="8">
        <f t="shared" si="2"/>
        <v>-37.900000000000091</v>
      </c>
      <c r="E29" s="1">
        <v>3709.1</v>
      </c>
      <c r="F29" s="41"/>
      <c r="G29" s="48">
        <f t="shared" si="3"/>
        <v>3709.1</v>
      </c>
      <c r="H29" s="48"/>
      <c r="I29" s="48">
        <f t="shared" si="1"/>
        <v>3709.1</v>
      </c>
    </row>
    <row r="30" spans="1:9" ht="31.5" hidden="1" customHeight="1" x14ac:dyDescent="0.3">
      <c r="A30" s="9" t="s">
        <v>32</v>
      </c>
      <c r="B30" s="10" t="s">
        <v>33</v>
      </c>
      <c r="C30" s="11"/>
      <c r="D30" s="8">
        <f t="shared" si="2"/>
        <v>0</v>
      </c>
      <c r="E30" s="1"/>
      <c r="F30" s="41"/>
      <c r="G30" s="48">
        <f t="shared" si="3"/>
        <v>0</v>
      </c>
      <c r="H30" s="48"/>
      <c r="I30" s="48">
        <f t="shared" si="1"/>
        <v>0</v>
      </c>
    </row>
    <row r="31" spans="1:9" ht="22.5" customHeight="1" x14ac:dyDescent="0.3">
      <c r="A31" s="9" t="s">
        <v>34</v>
      </c>
      <c r="B31" s="10" t="s">
        <v>35</v>
      </c>
      <c r="C31" s="11">
        <f>C32</f>
        <v>6417.64</v>
      </c>
      <c r="D31" s="8">
        <f t="shared" si="2"/>
        <v>-162.82000000000062</v>
      </c>
      <c r="E31" s="1">
        <f>E32</f>
        <v>6254.82</v>
      </c>
      <c r="F31" s="41"/>
      <c r="G31" s="48">
        <f t="shared" si="3"/>
        <v>6254.82</v>
      </c>
      <c r="H31" s="48"/>
      <c r="I31" s="48">
        <f t="shared" si="1"/>
        <v>6254.82</v>
      </c>
    </row>
    <row r="32" spans="1:9" ht="21.75" customHeight="1" x14ac:dyDescent="0.3">
      <c r="A32" s="9" t="s">
        <v>36</v>
      </c>
      <c r="B32" s="10" t="s">
        <v>35</v>
      </c>
      <c r="C32" s="11">
        <v>6417.64</v>
      </c>
      <c r="D32" s="8">
        <f>E32-C32</f>
        <v>-162.82000000000062</v>
      </c>
      <c r="E32" s="1">
        <v>6254.82</v>
      </c>
      <c r="F32" s="41"/>
      <c r="G32" s="48">
        <f t="shared" si="3"/>
        <v>6254.82</v>
      </c>
      <c r="H32" s="48"/>
      <c r="I32" s="48">
        <f t="shared" si="1"/>
        <v>6254.82</v>
      </c>
    </row>
    <row r="33" spans="1:9" ht="18.75" x14ac:dyDescent="0.3">
      <c r="A33" s="9" t="s">
        <v>37</v>
      </c>
      <c r="B33" s="10" t="s">
        <v>38</v>
      </c>
      <c r="C33" s="11">
        <f>C34</f>
        <v>2800</v>
      </c>
      <c r="D33" s="8">
        <f t="shared" si="2"/>
        <v>-1809</v>
      </c>
      <c r="E33" s="1">
        <f>E34</f>
        <v>991</v>
      </c>
      <c r="F33" s="41"/>
      <c r="G33" s="48">
        <f t="shared" si="3"/>
        <v>991</v>
      </c>
      <c r="H33" s="48"/>
      <c r="I33" s="48">
        <f t="shared" si="1"/>
        <v>991</v>
      </c>
    </row>
    <row r="34" spans="1:9" ht="18.75" x14ac:dyDescent="0.3">
      <c r="A34" s="9" t="s">
        <v>39</v>
      </c>
      <c r="B34" s="10" t="s">
        <v>38</v>
      </c>
      <c r="C34" s="11">
        <v>2800</v>
      </c>
      <c r="D34" s="8">
        <f t="shared" si="2"/>
        <v>-1809</v>
      </c>
      <c r="E34" s="1">
        <v>991</v>
      </c>
      <c r="F34" s="41"/>
      <c r="G34" s="48">
        <f t="shared" si="3"/>
        <v>991</v>
      </c>
      <c r="H34" s="48"/>
      <c r="I34" s="48">
        <f t="shared" si="1"/>
        <v>991</v>
      </c>
    </row>
    <row r="35" spans="1:9" ht="33.75" customHeight="1" x14ac:dyDescent="0.3">
      <c r="A35" s="9" t="s">
        <v>40</v>
      </c>
      <c r="B35" s="10" t="s">
        <v>41</v>
      </c>
      <c r="C35" s="11">
        <f>C36</f>
        <v>25</v>
      </c>
      <c r="D35" s="8">
        <f t="shared" si="2"/>
        <v>18</v>
      </c>
      <c r="E35" s="1">
        <f>E36</f>
        <v>43</v>
      </c>
      <c r="F35" s="41"/>
      <c r="G35" s="48">
        <f t="shared" si="3"/>
        <v>43</v>
      </c>
      <c r="H35" s="48"/>
      <c r="I35" s="48">
        <f t="shared" si="1"/>
        <v>43</v>
      </c>
    </row>
    <row r="36" spans="1:9" ht="39.75" customHeight="1" x14ac:dyDescent="0.3">
      <c r="A36" s="9" t="s">
        <v>42</v>
      </c>
      <c r="B36" s="10" t="s">
        <v>43</v>
      </c>
      <c r="C36" s="11">
        <v>25</v>
      </c>
      <c r="D36" s="8">
        <f t="shared" si="2"/>
        <v>18</v>
      </c>
      <c r="E36" s="1">
        <v>43</v>
      </c>
      <c r="F36" s="41"/>
      <c r="G36" s="48">
        <f t="shared" si="3"/>
        <v>43</v>
      </c>
      <c r="H36" s="48"/>
      <c r="I36" s="48">
        <f t="shared" si="1"/>
        <v>43</v>
      </c>
    </row>
    <row r="37" spans="1:9" ht="18.75" x14ac:dyDescent="0.3">
      <c r="A37" s="9" t="s">
        <v>44</v>
      </c>
      <c r="B37" s="10" t="s">
        <v>45</v>
      </c>
      <c r="C37" s="11">
        <f>C38</f>
        <v>23446</v>
      </c>
      <c r="D37" s="8">
        <f t="shared" si="2"/>
        <v>5253.7999999999993</v>
      </c>
      <c r="E37" s="1">
        <f>E38</f>
        <v>28699.8</v>
      </c>
      <c r="F37" s="41"/>
      <c r="G37" s="48">
        <f t="shared" si="3"/>
        <v>28699.8</v>
      </c>
      <c r="H37" s="48"/>
      <c r="I37" s="48">
        <f t="shared" si="1"/>
        <v>28699.8</v>
      </c>
    </row>
    <row r="38" spans="1:9" ht="18.75" x14ac:dyDescent="0.3">
      <c r="A38" s="9" t="s">
        <v>262</v>
      </c>
      <c r="B38" s="10" t="s">
        <v>46</v>
      </c>
      <c r="C38" s="11">
        <f>C39+C40</f>
        <v>23446</v>
      </c>
      <c r="D38" s="8">
        <f t="shared" si="2"/>
        <v>5253.7999999999993</v>
      </c>
      <c r="E38" s="1">
        <f>E39+E40</f>
        <v>28699.8</v>
      </c>
      <c r="F38" s="41"/>
      <c r="G38" s="48">
        <f t="shared" si="3"/>
        <v>28699.8</v>
      </c>
      <c r="H38" s="48"/>
      <c r="I38" s="48">
        <f t="shared" si="1"/>
        <v>28699.8</v>
      </c>
    </row>
    <row r="39" spans="1:9" ht="31.5" hidden="1" customHeight="1" x14ac:dyDescent="0.3">
      <c r="A39" s="9" t="s">
        <v>47</v>
      </c>
      <c r="B39" s="10" t="s">
        <v>48</v>
      </c>
      <c r="C39" s="11"/>
      <c r="D39" s="8">
        <f t="shared" si="2"/>
        <v>0</v>
      </c>
      <c r="E39" s="1"/>
      <c r="F39" s="41"/>
      <c r="G39" s="48">
        <f t="shared" si="3"/>
        <v>0</v>
      </c>
      <c r="H39" s="48"/>
      <c r="I39" s="48">
        <f t="shared" si="1"/>
        <v>0</v>
      </c>
    </row>
    <row r="40" spans="1:9" ht="31.5" x14ac:dyDescent="0.3">
      <c r="A40" s="9" t="s">
        <v>47</v>
      </c>
      <c r="B40" s="10" t="s">
        <v>48</v>
      </c>
      <c r="C40" s="11">
        <v>23446</v>
      </c>
      <c r="D40" s="8">
        <f t="shared" si="2"/>
        <v>5253.7999999999993</v>
      </c>
      <c r="E40" s="1">
        <v>28699.8</v>
      </c>
      <c r="F40" s="41"/>
      <c r="G40" s="48">
        <f t="shared" si="3"/>
        <v>28699.8</v>
      </c>
      <c r="H40" s="48"/>
      <c r="I40" s="48">
        <f t="shared" si="1"/>
        <v>28699.8</v>
      </c>
    </row>
    <row r="41" spans="1:9" ht="31.5" x14ac:dyDescent="0.3">
      <c r="A41" s="9" t="s">
        <v>49</v>
      </c>
      <c r="B41" s="10" t="s">
        <v>50</v>
      </c>
      <c r="C41" s="11">
        <f t="shared" ref="C41:E42" si="4">C42</f>
        <v>19.5</v>
      </c>
      <c r="D41" s="8">
        <f t="shared" si="2"/>
        <v>1.7699999999999996</v>
      </c>
      <c r="E41" s="1">
        <f t="shared" si="4"/>
        <v>21.27</v>
      </c>
      <c r="F41" s="41"/>
      <c r="G41" s="48">
        <f t="shared" si="3"/>
        <v>21.27</v>
      </c>
      <c r="H41" s="48"/>
      <c r="I41" s="48">
        <f t="shared" si="1"/>
        <v>21.27</v>
      </c>
    </row>
    <row r="42" spans="1:9" ht="18.75" x14ac:dyDescent="0.3">
      <c r="A42" s="9" t="s">
        <v>51</v>
      </c>
      <c r="B42" s="10" t="s">
        <v>52</v>
      </c>
      <c r="C42" s="11">
        <f t="shared" si="4"/>
        <v>19.5</v>
      </c>
      <c r="D42" s="8">
        <f t="shared" si="2"/>
        <v>1.7699999999999996</v>
      </c>
      <c r="E42" s="1">
        <f t="shared" si="4"/>
        <v>21.27</v>
      </c>
      <c r="F42" s="41"/>
      <c r="G42" s="48">
        <f t="shared" si="3"/>
        <v>21.27</v>
      </c>
      <c r="H42" s="48"/>
      <c r="I42" s="48">
        <f t="shared" si="1"/>
        <v>21.27</v>
      </c>
    </row>
    <row r="43" spans="1:9" ht="18.75" x14ac:dyDescent="0.3">
      <c r="A43" s="9" t="s">
        <v>53</v>
      </c>
      <c r="B43" s="10" t="s">
        <v>54</v>
      </c>
      <c r="C43" s="11">
        <v>19.5</v>
      </c>
      <c r="D43" s="8">
        <f t="shared" si="2"/>
        <v>1.7699999999999996</v>
      </c>
      <c r="E43" s="1">
        <v>21.27</v>
      </c>
      <c r="F43" s="41"/>
      <c r="G43" s="48">
        <f t="shared" si="3"/>
        <v>21.27</v>
      </c>
      <c r="H43" s="48"/>
      <c r="I43" s="48">
        <f t="shared" si="1"/>
        <v>21.27</v>
      </c>
    </row>
    <row r="44" spans="1:9" ht="18.75" x14ac:dyDescent="0.3">
      <c r="A44" s="9" t="s">
        <v>55</v>
      </c>
      <c r="B44" s="10" t="s">
        <v>56</v>
      </c>
      <c r="C44" s="11">
        <f>C45+C50</f>
        <v>1200</v>
      </c>
      <c r="D44" s="8">
        <f t="shared" si="2"/>
        <v>221.86538999999993</v>
      </c>
      <c r="E44" s="1">
        <f>E45+E50</f>
        <v>1421.8653899999999</v>
      </c>
      <c r="F44" s="41"/>
      <c r="G44" s="48">
        <f t="shared" si="3"/>
        <v>1421.8653899999999</v>
      </c>
      <c r="H44" s="48"/>
      <c r="I44" s="48">
        <f t="shared" si="1"/>
        <v>1421.8653899999999</v>
      </c>
    </row>
    <row r="45" spans="1:9" ht="33" customHeight="1" x14ac:dyDescent="0.3">
      <c r="A45" s="9" t="s">
        <v>57</v>
      </c>
      <c r="B45" s="10" t="s">
        <v>58</v>
      </c>
      <c r="C45" s="11">
        <f>C46</f>
        <v>1045</v>
      </c>
      <c r="D45" s="8">
        <f t="shared" si="2"/>
        <v>241.86538999999993</v>
      </c>
      <c r="E45" s="1">
        <f>E46</f>
        <v>1286.8653899999999</v>
      </c>
      <c r="F45" s="41"/>
      <c r="G45" s="48">
        <f t="shared" si="3"/>
        <v>1286.8653899999999</v>
      </c>
      <c r="H45" s="48"/>
      <c r="I45" s="48">
        <f t="shared" si="1"/>
        <v>1286.8653899999999</v>
      </c>
    </row>
    <row r="46" spans="1:9" ht="48.75" customHeight="1" x14ac:dyDescent="0.3">
      <c r="A46" s="9" t="s">
        <v>59</v>
      </c>
      <c r="B46" s="67" t="s">
        <v>318</v>
      </c>
      <c r="C46" s="11">
        <v>1045</v>
      </c>
      <c r="D46" s="8">
        <f t="shared" si="2"/>
        <v>241.86538999999993</v>
      </c>
      <c r="E46" s="1">
        <v>1286.8653899999999</v>
      </c>
      <c r="F46" s="41"/>
      <c r="G46" s="48">
        <f t="shared" si="3"/>
        <v>1286.8653899999999</v>
      </c>
      <c r="H46" s="48"/>
      <c r="I46" s="48">
        <f t="shared" si="1"/>
        <v>1286.8653899999999</v>
      </c>
    </row>
    <row r="47" spans="1:9" ht="48.75" hidden="1" customHeight="1" x14ac:dyDescent="0.3">
      <c r="A47" s="9"/>
      <c r="B47" s="10"/>
      <c r="C47" s="11"/>
      <c r="D47" s="8">
        <f t="shared" si="2"/>
        <v>0</v>
      </c>
      <c r="E47" s="1"/>
      <c r="F47" s="41"/>
      <c r="G47" s="48">
        <f t="shared" ref="G47:G78" si="5">E47+F47</f>
        <v>0</v>
      </c>
      <c r="H47" s="48"/>
      <c r="I47" s="48">
        <f t="shared" si="1"/>
        <v>0</v>
      </c>
    </row>
    <row r="48" spans="1:9" ht="48.75" hidden="1" customHeight="1" x14ac:dyDescent="0.3">
      <c r="A48" s="9"/>
      <c r="B48" s="10"/>
      <c r="C48" s="11"/>
      <c r="D48" s="8">
        <f t="shared" si="2"/>
        <v>0</v>
      </c>
      <c r="E48" s="1"/>
      <c r="F48" s="41"/>
      <c r="G48" s="48">
        <f t="shared" si="5"/>
        <v>0</v>
      </c>
      <c r="H48" s="48"/>
      <c r="I48" s="48">
        <f t="shared" si="1"/>
        <v>0</v>
      </c>
    </row>
    <row r="49" spans="1:9" ht="48.75" hidden="1" customHeight="1" x14ac:dyDescent="0.3">
      <c r="A49" s="9"/>
      <c r="B49" s="10"/>
      <c r="C49" s="11"/>
      <c r="D49" s="8">
        <f t="shared" si="2"/>
        <v>0</v>
      </c>
      <c r="E49" s="1"/>
      <c r="F49" s="41"/>
      <c r="G49" s="48">
        <f t="shared" si="5"/>
        <v>0</v>
      </c>
      <c r="H49" s="48"/>
      <c r="I49" s="48">
        <f t="shared" si="1"/>
        <v>0</v>
      </c>
    </row>
    <row r="50" spans="1:9" ht="31.5" x14ac:dyDescent="0.3">
      <c r="A50" s="9" t="s">
        <v>60</v>
      </c>
      <c r="B50" s="10" t="s">
        <v>61</v>
      </c>
      <c r="C50" s="11">
        <f>C52+C56</f>
        <v>155</v>
      </c>
      <c r="D50" s="8">
        <f t="shared" si="2"/>
        <v>-20</v>
      </c>
      <c r="E50" s="1">
        <v>135</v>
      </c>
      <c r="F50" s="41"/>
      <c r="G50" s="48">
        <f t="shared" si="5"/>
        <v>135</v>
      </c>
      <c r="H50" s="48"/>
      <c r="I50" s="48">
        <f t="shared" si="1"/>
        <v>135</v>
      </c>
    </row>
    <row r="51" spans="1:9" ht="78.75" hidden="1" customHeight="1" x14ac:dyDescent="0.3">
      <c r="A51" s="9" t="s">
        <v>62</v>
      </c>
      <c r="B51" s="10" t="s">
        <v>63</v>
      </c>
      <c r="C51" s="11">
        <v>0</v>
      </c>
      <c r="D51" s="8">
        <f t="shared" si="2"/>
        <v>0</v>
      </c>
      <c r="E51" s="1">
        <v>0</v>
      </c>
      <c r="F51" s="41"/>
      <c r="G51" s="48">
        <f t="shared" si="5"/>
        <v>0</v>
      </c>
      <c r="H51" s="48"/>
      <c r="I51" s="48">
        <f t="shared" si="1"/>
        <v>0</v>
      </c>
    </row>
    <row r="52" spans="1:9" ht="63" x14ac:dyDescent="0.3">
      <c r="A52" s="9" t="s">
        <v>64</v>
      </c>
      <c r="B52" s="10" t="s">
        <v>65</v>
      </c>
      <c r="C52" s="11">
        <v>150</v>
      </c>
      <c r="D52" s="8">
        <f t="shared" si="2"/>
        <v>-20</v>
      </c>
      <c r="E52" s="1">
        <v>130</v>
      </c>
      <c r="F52" s="41"/>
      <c r="G52" s="48">
        <f t="shared" si="5"/>
        <v>130</v>
      </c>
      <c r="H52" s="48"/>
      <c r="I52" s="48">
        <f t="shared" si="1"/>
        <v>130</v>
      </c>
    </row>
    <row r="53" spans="1:9" ht="15.75" hidden="1" customHeight="1" x14ac:dyDescent="0.3">
      <c r="A53" s="9"/>
      <c r="B53" s="10"/>
      <c r="C53" s="11"/>
      <c r="D53" s="8">
        <f t="shared" si="2"/>
        <v>0</v>
      </c>
      <c r="E53" s="1"/>
      <c r="F53" s="41"/>
      <c r="G53" s="48">
        <f t="shared" si="5"/>
        <v>0</v>
      </c>
      <c r="H53" s="48"/>
      <c r="I53" s="48">
        <f t="shared" si="1"/>
        <v>0</v>
      </c>
    </row>
    <row r="54" spans="1:9" ht="15.75" hidden="1" customHeight="1" x14ac:dyDescent="0.3">
      <c r="A54" s="9"/>
      <c r="B54" s="10"/>
      <c r="C54" s="11"/>
      <c r="D54" s="8">
        <f t="shared" si="2"/>
        <v>0</v>
      </c>
      <c r="E54" s="1"/>
      <c r="F54" s="41"/>
      <c r="G54" s="48">
        <f t="shared" si="5"/>
        <v>0</v>
      </c>
      <c r="H54" s="48"/>
      <c r="I54" s="48">
        <f t="shared" si="1"/>
        <v>0</v>
      </c>
    </row>
    <row r="55" spans="1:9" ht="15.75" hidden="1" customHeight="1" x14ac:dyDescent="0.3">
      <c r="A55" s="9"/>
      <c r="B55" s="10"/>
      <c r="C55" s="11"/>
      <c r="D55" s="8">
        <f t="shared" si="2"/>
        <v>0</v>
      </c>
      <c r="E55" s="1"/>
      <c r="F55" s="41"/>
      <c r="G55" s="48">
        <f t="shared" si="5"/>
        <v>0</v>
      </c>
      <c r="H55" s="48"/>
      <c r="I55" s="48">
        <f t="shared" si="1"/>
        <v>0</v>
      </c>
    </row>
    <row r="56" spans="1:9" ht="31.5" x14ac:dyDescent="0.3">
      <c r="A56" s="9" t="s">
        <v>66</v>
      </c>
      <c r="B56" s="10" t="s">
        <v>67</v>
      </c>
      <c r="C56" s="11">
        <v>5</v>
      </c>
      <c r="D56" s="8">
        <f t="shared" si="2"/>
        <v>0</v>
      </c>
      <c r="E56" s="1">
        <v>5</v>
      </c>
      <c r="F56" s="41"/>
      <c r="G56" s="48">
        <f t="shared" si="5"/>
        <v>5</v>
      </c>
      <c r="H56" s="48"/>
      <c r="I56" s="48">
        <f t="shared" si="1"/>
        <v>5</v>
      </c>
    </row>
    <row r="57" spans="1:9" ht="18.75" x14ac:dyDescent="0.3">
      <c r="A57" s="9"/>
      <c r="B57" s="67" t="s">
        <v>68</v>
      </c>
      <c r="C57" s="11">
        <f>C58+C66+C76+C88+C72</f>
        <v>4589.88</v>
      </c>
      <c r="D57" s="8">
        <f t="shared" si="2"/>
        <v>833.13000000000011</v>
      </c>
      <c r="E57" s="1">
        <f>E58+E66+E76+E88+E72</f>
        <v>5423.01</v>
      </c>
      <c r="F57" s="41"/>
      <c r="G57" s="48">
        <f t="shared" si="5"/>
        <v>5423.01</v>
      </c>
      <c r="H57" s="48"/>
      <c r="I57" s="48">
        <f t="shared" si="1"/>
        <v>5423.01</v>
      </c>
    </row>
    <row r="58" spans="1:9" ht="52.5" customHeight="1" x14ac:dyDescent="0.3">
      <c r="A58" s="9" t="s">
        <v>244</v>
      </c>
      <c r="B58" s="10" t="s">
        <v>69</v>
      </c>
      <c r="C58" s="11">
        <f>C59+C61</f>
        <v>1604.88</v>
      </c>
      <c r="D58" s="8">
        <f t="shared" si="2"/>
        <v>607.13000000000011</v>
      </c>
      <c r="E58" s="1">
        <f>E59+E61</f>
        <v>2212.0100000000002</v>
      </c>
      <c r="F58" s="41"/>
      <c r="G58" s="48">
        <f t="shared" si="5"/>
        <v>2212.0100000000002</v>
      </c>
      <c r="H58" s="48"/>
      <c r="I58" s="48">
        <f t="shared" si="1"/>
        <v>2212.0100000000002</v>
      </c>
    </row>
    <row r="59" spans="1:9" ht="31.5" hidden="1" customHeight="1" x14ac:dyDescent="0.3">
      <c r="A59" s="9" t="s">
        <v>70</v>
      </c>
      <c r="B59" s="10" t="s">
        <v>71</v>
      </c>
      <c r="C59" s="11">
        <f>C60</f>
        <v>0</v>
      </c>
      <c r="D59" s="8">
        <f t="shared" si="2"/>
        <v>0</v>
      </c>
      <c r="E59" s="1">
        <f>E60</f>
        <v>0</v>
      </c>
      <c r="F59" s="41"/>
      <c r="G59" s="48">
        <f t="shared" si="5"/>
        <v>0</v>
      </c>
      <c r="H59" s="48"/>
      <c r="I59" s="48">
        <f t="shared" si="1"/>
        <v>0</v>
      </c>
    </row>
    <row r="60" spans="1:9" ht="47.25" hidden="1" customHeight="1" x14ac:dyDescent="0.3">
      <c r="A60" s="9" t="s">
        <v>72</v>
      </c>
      <c r="B60" s="10" t="s">
        <v>73</v>
      </c>
      <c r="C60" s="11"/>
      <c r="D60" s="8">
        <f t="shared" si="2"/>
        <v>0</v>
      </c>
      <c r="E60" s="1"/>
      <c r="F60" s="41"/>
      <c r="G60" s="48">
        <f t="shared" si="5"/>
        <v>0</v>
      </c>
      <c r="H60" s="48"/>
      <c r="I60" s="48">
        <f t="shared" si="1"/>
        <v>0</v>
      </c>
    </row>
    <row r="61" spans="1:9" ht="78.75" x14ac:dyDescent="0.3">
      <c r="A61" s="9" t="s">
        <v>245</v>
      </c>
      <c r="B61" s="10" t="s">
        <v>74</v>
      </c>
      <c r="C61" s="11">
        <f>C63+C64</f>
        <v>1604.88</v>
      </c>
      <c r="D61" s="8">
        <f t="shared" si="2"/>
        <v>607.13000000000011</v>
      </c>
      <c r="E61" s="1">
        <f>E63+E64</f>
        <v>2212.0100000000002</v>
      </c>
      <c r="F61" s="41"/>
      <c r="G61" s="48">
        <f t="shared" si="5"/>
        <v>2212.0100000000002</v>
      </c>
      <c r="H61" s="48"/>
      <c r="I61" s="48">
        <f t="shared" si="1"/>
        <v>2212.0100000000002</v>
      </c>
    </row>
    <row r="62" spans="1:9" ht="78.75" x14ac:dyDescent="0.3">
      <c r="A62" s="9" t="s">
        <v>246</v>
      </c>
      <c r="B62" s="10" t="s">
        <v>75</v>
      </c>
      <c r="C62" s="11">
        <f>C63</f>
        <v>1300</v>
      </c>
      <c r="D62" s="8">
        <f t="shared" si="2"/>
        <v>527.45000000000005</v>
      </c>
      <c r="E62" s="1">
        <f>E63</f>
        <v>1827.45</v>
      </c>
      <c r="F62" s="41"/>
      <c r="G62" s="48">
        <f t="shared" si="5"/>
        <v>1827.45</v>
      </c>
      <c r="H62" s="48"/>
      <c r="I62" s="48">
        <f t="shared" si="1"/>
        <v>1827.45</v>
      </c>
    </row>
    <row r="63" spans="1:9" ht="67.5" customHeight="1" x14ac:dyDescent="0.3">
      <c r="A63" s="9" t="s">
        <v>247</v>
      </c>
      <c r="B63" s="10" t="s">
        <v>76</v>
      </c>
      <c r="C63" s="11">
        <v>1300</v>
      </c>
      <c r="D63" s="8">
        <f t="shared" si="2"/>
        <v>527.45000000000005</v>
      </c>
      <c r="E63" s="1">
        <f>1800+27.45</f>
        <v>1827.45</v>
      </c>
      <c r="F63" s="41"/>
      <c r="G63" s="48">
        <f t="shared" si="5"/>
        <v>1827.45</v>
      </c>
      <c r="H63" s="48"/>
      <c r="I63" s="48">
        <f t="shared" si="1"/>
        <v>1827.45</v>
      </c>
    </row>
    <row r="64" spans="1:9" ht="78.75" x14ac:dyDescent="0.3">
      <c r="A64" s="9" t="s">
        <v>248</v>
      </c>
      <c r="B64" s="10" t="s">
        <v>77</v>
      </c>
      <c r="C64" s="11">
        <f>C65</f>
        <v>304.88</v>
      </c>
      <c r="D64" s="8">
        <f t="shared" si="2"/>
        <v>79.680000000000007</v>
      </c>
      <c r="E64" s="1">
        <f>E65</f>
        <v>384.56</v>
      </c>
      <c r="F64" s="41"/>
      <c r="G64" s="48">
        <f t="shared" si="5"/>
        <v>384.56</v>
      </c>
      <c r="H64" s="48"/>
      <c r="I64" s="48">
        <f t="shared" si="1"/>
        <v>384.56</v>
      </c>
    </row>
    <row r="65" spans="1:9" ht="63" x14ac:dyDescent="0.3">
      <c r="A65" s="9" t="s">
        <v>300</v>
      </c>
      <c r="B65" s="10" t="s">
        <v>78</v>
      </c>
      <c r="C65" s="11">
        <v>304.88</v>
      </c>
      <c r="D65" s="8">
        <f t="shared" si="2"/>
        <v>79.680000000000007</v>
      </c>
      <c r="E65" s="1">
        <v>384.56</v>
      </c>
      <c r="F65" s="41"/>
      <c r="G65" s="48">
        <f t="shared" si="5"/>
        <v>384.56</v>
      </c>
      <c r="H65" s="48"/>
      <c r="I65" s="48">
        <f t="shared" si="1"/>
        <v>384.56</v>
      </c>
    </row>
    <row r="66" spans="1:9" ht="27.75" customHeight="1" x14ac:dyDescent="0.3">
      <c r="A66" s="9" t="s">
        <v>79</v>
      </c>
      <c r="B66" s="10" t="s">
        <v>80</v>
      </c>
      <c r="C66" s="11">
        <f>C67</f>
        <v>195</v>
      </c>
      <c r="D66" s="8">
        <f t="shared" si="2"/>
        <v>-34</v>
      </c>
      <c r="E66" s="1">
        <f>E67</f>
        <v>161</v>
      </c>
      <c r="F66" s="41"/>
      <c r="G66" s="48">
        <f t="shared" si="5"/>
        <v>161</v>
      </c>
      <c r="H66" s="48"/>
      <c r="I66" s="48">
        <f t="shared" si="1"/>
        <v>161</v>
      </c>
    </row>
    <row r="67" spans="1:9" ht="18.75" x14ac:dyDescent="0.3">
      <c r="A67" s="9" t="s">
        <v>81</v>
      </c>
      <c r="B67" s="10" t="s">
        <v>82</v>
      </c>
      <c r="C67" s="11">
        <f>SUM(C68:C71)</f>
        <v>195</v>
      </c>
      <c r="D67" s="8">
        <f t="shared" si="2"/>
        <v>-34</v>
      </c>
      <c r="E67" s="1">
        <f>SUM(E68:E71)</f>
        <v>161</v>
      </c>
      <c r="F67" s="41"/>
      <c r="G67" s="48">
        <f t="shared" si="5"/>
        <v>161</v>
      </c>
      <c r="H67" s="48"/>
      <c r="I67" s="48">
        <f t="shared" si="1"/>
        <v>161</v>
      </c>
    </row>
    <row r="68" spans="1:9" ht="39.75" customHeight="1" x14ac:dyDescent="0.3">
      <c r="A68" s="9" t="s">
        <v>83</v>
      </c>
      <c r="B68" s="10" t="s">
        <v>84</v>
      </c>
      <c r="C68" s="11">
        <v>25</v>
      </c>
      <c r="D68" s="8">
        <f t="shared" si="2"/>
        <v>0</v>
      </c>
      <c r="E68" s="1">
        <v>25</v>
      </c>
      <c r="F68" s="41"/>
      <c r="G68" s="48">
        <f t="shared" si="5"/>
        <v>25</v>
      </c>
      <c r="H68" s="48"/>
      <c r="I68" s="48">
        <f t="shared" si="1"/>
        <v>25</v>
      </c>
    </row>
    <row r="69" spans="1:9" ht="31.5" hidden="1" customHeight="1" x14ac:dyDescent="0.3">
      <c r="A69" s="9" t="s">
        <v>85</v>
      </c>
      <c r="B69" s="10" t="s">
        <v>86</v>
      </c>
      <c r="C69" s="11"/>
      <c r="D69" s="8">
        <f t="shared" si="2"/>
        <v>0</v>
      </c>
      <c r="E69" s="1"/>
      <c r="F69" s="41"/>
      <c r="G69" s="48">
        <f t="shared" si="5"/>
        <v>0</v>
      </c>
      <c r="H69" s="48"/>
      <c r="I69" s="48">
        <f t="shared" si="1"/>
        <v>0</v>
      </c>
    </row>
    <row r="70" spans="1:9" ht="31.5" hidden="1" customHeight="1" x14ac:dyDescent="0.3">
      <c r="A70" s="9" t="s">
        <v>87</v>
      </c>
      <c r="B70" s="10" t="s">
        <v>88</v>
      </c>
      <c r="C70" s="11"/>
      <c r="D70" s="8">
        <f t="shared" si="2"/>
        <v>0</v>
      </c>
      <c r="E70" s="1"/>
      <c r="F70" s="41"/>
      <c r="G70" s="48">
        <f t="shared" si="5"/>
        <v>0</v>
      </c>
      <c r="H70" s="48"/>
      <c r="I70" s="48">
        <f t="shared" si="1"/>
        <v>0</v>
      </c>
    </row>
    <row r="71" spans="1:9" ht="18.75" x14ac:dyDescent="0.3">
      <c r="A71" s="9" t="s">
        <v>89</v>
      </c>
      <c r="B71" s="10" t="s">
        <v>90</v>
      </c>
      <c r="C71" s="11">
        <v>170</v>
      </c>
      <c r="D71" s="8">
        <f t="shared" si="2"/>
        <v>-34</v>
      </c>
      <c r="E71" s="1">
        <v>136</v>
      </c>
      <c r="F71" s="41"/>
      <c r="G71" s="48">
        <f t="shared" si="5"/>
        <v>136</v>
      </c>
      <c r="H71" s="48"/>
      <c r="I71" s="48">
        <f t="shared" si="1"/>
        <v>136</v>
      </c>
    </row>
    <row r="72" spans="1:9" ht="47.25" hidden="1" customHeight="1" x14ac:dyDescent="0.3">
      <c r="A72" s="9" t="s">
        <v>91</v>
      </c>
      <c r="B72" s="10" t="s">
        <v>92</v>
      </c>
      <c r="C72" s="11">
        <f>C73</f>
        <v>0</v>
      </c>
      <c r="D72" s="8">
        <f t="shared" si="2"/>
        <v>0</v>
      </c>
      <c r="E72" s="1">
        <f>E73</f>
        <v>0</v>
      </c>
      <c r="F72" s="41"/>
      <c r="G72" s="48">
        <f t="shared" si="5"/>
        <v>0</v>
      </c>
      <c r="H72" s="48"/>
      <c r="I72" s="48">
        <f t="shared" si="1"/>
        <v>0</v>
      </c>
    </row>
    <row r="73" spans="1:9" ht="15.75" hidden="1" customHeight="1" x14ac:dyDescent="0.3">
      <c r="A73" s="9" t="s">
        <v>93</v>
      </c>
      <c r="B73" s="10" t="s">
        <v>94</v>
      </c>
      <c r="C73" s="11">
        <f>C75</f>
        <v>0</v>
      </c>
      <c r="D73" s="8">
        <f t="shared" si="2"/>
        <v>0</v>
      </c>
      <c r="E73" s="1">
        <f>E75</f>
        <v>0</v>
      </c>
      <c r="F73" s="41"/>
      <c r="G73" s="48">
        <f t="shared" si="5"/>
        <v>0</v>
      </c>
      <c r="H73" s="48"/>
      <c r="I73" s="48">
        <f t="shared" si="1"/>
        <v>0</v>
      </c>
    </row>
    <row r="74" spans="1:9" ht="15.75" hidden="1" customHeight="1" x14ac:dyDescent="0.3">
      <c r="A74" s="9" t="s">
        <v>95</v>
      </c>
      <c r="B74" s="10" t="s">
        <v>96</v>
      </c>
      <c r="C74" s="11">
        <f>C75</f>
        <v>0</v>
      </c>
      <c r="D74" s="8">
        <f t="shared" si="2"/>
        <v>0</v>
      </c>
      <c r="E74" s="1">
        <f>E75</f>
        <v>0</v>
      </c>
      <c r="F74" s="41"/>
      <c r="G74" s="48">
        <f t="shared" si="5"/>
        <v>0</v>
      </c>
      <c r="H74" s="48"/>
      <c r="I74" s="48">
        <f t="shared" si="1"/>
        <v>0</v>
      </c>
    </row>
    <row r="75" spans="1:9" ht="47.25" hidden="1" customHeight="1" x14ac:dyDescent="0.3">
      <c r="A75" s="9" t="s">
        <v>97</v>
      </c>
      <c r="B75" s="10" t="s">
        <v>98</v>
      </c>
      <c r="C75" s="11">
        <v>0</v>
      </c>
      <c r="D75" s="8">
        <f t="shared" si="2"/>
        <v>0</v>
      </c>
      <c r="E75" s="1">
        <v>0</v>
      </c>
      <c r="F75" s="41"/>
      <c r="G75" s="48">
        <f t="shared" si="5"/>
        <v>0</v>
      </c>
      <c r="H75" s="48"/>
      <c r="I75" s="48">
        <f t="shared" si="1"/>
        <v>0</v>
      </c>
    </row>
    <row r="76" spans="1:9" ht="39.75" customHeight="1" x14ac:dyDescent="0.3">
      <c r="A76" s="9" t="s">
        <v>249</v>
      </c>
      <c r="B76" s="10" t="s">
        <v>99</v>
      </c>
      <c r="C76" s="11">
        <v>1050</v>
      </c>
      <c r="D76" s="8">
        <f t="shared" si="2"/>
        <v>150</v>
      </c>
      <c r="E76" s="1">
        <f>E83+E84+E77</f>
        <v>1200</v>
      </c>
      <c r="F76" s="41"/>
      <c r="G76" s="48">
        <f t="shared" si="5"/>
        <v>1200</v>
      </c>
      <c r="H76" s="48"/>
      <c r="I76" s="48">
        <f t="shared" si="1"/>
        <v>1200</v>
      </c>
    </row>
    <row r="77" spans="1:9" ht="69" customHeight="1" x14ac:dyDescent="0.3">
      <c r="A77" s="9" t="s">
        <v>250</v>
      </c>
      <c r="B77" s="10" t="s">
        <v>100</v>
      </c>
      <c r="C77" s="11">
        <v>0</v>
      </c>
      <c r="D77" s="8">
        <f t="shared" ref="D77:D118" si="6">E77-C77</f>
        <v>400</v>
      </c>
      <c r="E77" s="1">
        <f>E78</f>
        <v>400</v>
      </c>
      <c r="F77" s="41"/>
      <c r="G77" s="48">
        <f t="shared" si="5"/>
        <v>400</v>
      </c>
      <c r="H77" s="48"/>
      <c r="I77" s="48">
        <f t="shared" ref="I77:I135" si="7">G77+H77</f>
        <v>400</v>
      </c>
    </row>
    <row r="78" spans="1:9" ht="110.25" hidden="1" customHeight="1" x14ac:dyDescent="0.3">
      <c r="A78" s="9" t="s">
        <v>251</v>
      </c>
      <c r="B78" s="10" t="s">
        <v>101</v>
      </c>
      <c r="C78" s="11">
        <f>C79</f>
        <v>400</v>
      </c>
      <c r="D78" s="8">
        <f t="shared" si="6"/>
        <v>0</v>
      </c>
      <c r="E78" s="1">
        <f>E79</f>
        <v>400</v>
      </c>
      <c r="F78" s="41"/>
      <c r="G78" s="48">
        <f t="shared" si="5"/>
        <v>400</v>
      </c>
      <c r="H78" s="48"/>
      <c r="I78" s="48">
        <f t="shared" si="7"/>
        <v>400</v>
      </c>
    </row>
    <row r="79" spans="1:9" ht="110.25" hidden="1" customHeight="1" x14ac:dyDescent="0.3">
      <c r="A79" s="9" t="s">
        <v>252</v>
      </c>
      <c r="B79" s="10" t="s">
        <v>102</v>
      </c>
      <c r="C79" s="11">
        <v>400</v>
      </c>
      <c r="D79" s="8">
        <f t="shared" si="6"/>
        <v>0</v>
      </c>
      <c r="E79" s="1">
        <v>400</v>
      </c>
      <c r="F79" s="41"/>
      <c r="G79" s="48">
        <f t="shared" ref="G79:G109" si="8">E79+F79</f>
        <v>400</v>
      </c>
      <c r="H79" s="48"/>
      <c r="I79" s="48">
        <f t="shared" si="7"/>
        <v>400</v>
      </c>
    </row>
    <row r="80" spans="1:9" ht="57" customHeight="1" x14ac:dyDescent="0.3">
      <c r="A80" s="9" t="s">
        <v>253</v>
      </c>
      <c r="B80" s="10" t="s">
        <v>103</v>
      </c>
      <c r="C80" s="11">
        <v>1050</v>
      </c>
      <c r="D80" s="8">
        <f t="shared" si="6"/>
        <v>-250</v>
      </c>
      <c r="E80" s="1">
        <f>E81+E83</f>
        <v>800</v>
      </c>
      <c r="F80" s="41"/>
      <c r="G80" s="48">
        <f t="shared" si="8"/>
        <v>800</v>
      </c>
      <c r="H80" s="48"/>
      <c r="I80" s="48">
        <f t="shared" si="7"/>
        <v>800</v>
      </c>
    </row>
    <row r="81" spans="1:9" ht="21.75" hidden="1" customHeight="1" x14ac:dyDescent="0.3">
      <c r="A81" s="9" t="s">
        <v>104</v>
      </c>
      <c r="B81" s="10" t="s">
        <v>105</v>
      </c>
      <c r="C81" s="11">
        <f>C82</f>
        <v>0</v>
      </c>
      <c r="D81" s="8">
        <f t="shared" si="6"/>
        <v>0</v>
      </c>
      <c r="E81" s="1">
        <f>E82</f>
        <v>0</v>
      </c>
      <c r="F81" s="41"/>
      <c r="G81" s="48">
        <f t="shared" si="8"/>
        <v>0</v>
      </c>
      <c r="H81" s="48"/>
      <c r="I81" s="48">
        <f t="shared" si="7"/>
        <v>0</v>
      </c>
    </row>
    <row r="82" spans="1:9" ht="24.75" hidden="1" customHeight="1" x14ac:dyDescent="0.3">
      <c r="A82" s="9" t="s">
        <v>106</v>
      </c>
      <c r="B82" s="10" t="s">
        <v>107</v>
      </c>
      <c r="C82" s="11">
        <v>0</v>
      </c>
      <c r="D82" s="8">
        <f t="shared" si="6"/>
        <v>0</v>
      </c>
      <c r="E82" s="1">
        <v>0</v>
      </c>
      <c r="F82" s="41"/>
      <c r="G82" s="48">
        <f t="shared" si="8"/>
        <v>0</v>
      </c>
      <c r="H82" s="48"/>
      <c r="I82" s="48">
        <f t="shared" si="7"/>
        <v>0</v>
      </c>
    </row>
    <row r="83" spans="1:9" ht="46.5" hidden="1" customHeight="1" x14ac:dyDescent="0.3">
      <c r="A83" s="9" t="s">
        <v>108</v>
      </c>
      <c r="B83" s="10" t="s">
        <v>109</v>
      </c>
      <c r="C83" s="11">
        <v>800</v>
      </c>
      <c r="D83" s="8">
        <f t="shared" si="6"/>
        <v>0</v>
      </c>
      <c r="E83" s="1">
        <v>800</v>
      </c>
      <c r="F83" s="41"/>
      <c r="G83" s="48">
        <f t="shared" si="8"/>
        <v>800</v>
      </c>
      <c r="H83" s="48"/>
      <c r="I83" s="48">
        <f t="shared" si="7"/>
        <v>800</v>
      </c>
    </row>
    <row r="84" spans="1:9" ht="26.25" hidden="1" customHeight="1" x14ac:dyDescent="0.3">
      <c r="A84" s="9" t="s">
        <v>110</v>
      </c>
      <c r="B84" s="10" t="s">
        <v>111</v>
      </c>
      <c r="C84" s="11">
        <v>0</v>
      </c>
      <c r="D84" s="8">
        <f t="shared" si="6"/>
        <v>0</v>
      </c>
      <c r="E84" s="1">
        <v>0</v>
      </c>
      <c r="F84" s="41"/>
      <c r="G84" s="48">
        <f t="shared" si="8"/>
        <v>0</v>
      </c>
      <c r="H84" s="48"/>
      <c r="I84" s="48">
        <f t="shared" si="7"/>
        <v>0</v>
      </c>
    </row>
    <row r="85" spans="1:9" ht="25.5" hidden="1" customHeight="1" x14ac:dyDescent="0.3">
      <c r="A85" s="9" t="s">
        <v>112</v>
      </c>
      <c r="B85" s="10" t="s">
        <v>113</v>
      </c>
      <c r="C85" s="11">
        <f t="shared" ref="C85:E86" si="9">C86</f>
        <v>0</v>
      </c>
      <c r="D85" s="8">
        <f t="shared" si="6"/>
        <v>0</v>
      </c>
      <c r="E85" s="1">
        <f t="shared" si="9"/>
        <v>0</v>
      </c>
      <c r="F85" s="41"/>
      <c r="G85" s="48">
        <f t="shared" si="8"/>
        <v>0</v>
      </c>
      <c r="H85" s="48"/>
      <c r="I85" s="48">
        <f t="shared" si="7"/>
        <v>0</v>
      </c>
    </row>
    <row r="86" spans="1:9" ht="28.5" hidden="1" customHeight="1" x14ac:dyDescent="0.3">
      <c r="A86" s="9" t="s">
        <v>114</v>
      </c>
      <c r="B86" s="10" t="s">
        <v>115</v>
      </c>
      <c r="C86" s="11">
        <f t="shared" si="9"/>
        <v>0</v>
      </c>
      <c r="D86" s="8">
        <f t="shared" si="6"/>
        <v>0</v>
      </c>
      <c r="E86" s="1">
        <f t="shared" si="9"/>
        <v>0</v>
      </c>
      <c r="F86" s="41"/>
      <c r="G86" s="48">
        <f t="shared" si="8"/>
        <v>0</v>
      </c>
      <c r="H86" s="48"/>
      <c r="I86" s="48">
        <f t="shared" si="7"/>
        <v>0</v>
      </c>
    </row>
    <row r="87" spans="1:9" ht="32.25" hidden="1" customHeight="1" x14ac:dyDescent="0.3">
      <c r="A87" s="9" t="s">
        <v>116</v>
      </c>
      <c r="B87" s="10" t="s">
        <v>117</v>
      </c>
      <c r="C87" s="11"/>
      <c r="D87" s="8">
        <f t="shared" si="6"/>
        <v>0</v>
      </c>
      <c r="E87" s="1"/>
      <c r="F87" s="41"/>
      <c r="G87" s="48">
        <f t="shared" si="8"/>
        <v>0</v>
      </c>
      <c r="H87" s="48"/>
      <c r="I87" s="48">
        <f t="shared" si="7"/>
        <v>0</v>
      </c>
    </row>
    <row r="88" spans="1:9" ht="18.75" customHeight="1" x14ac:dyDescent="0.3">
      <c r="A88" s="9" t="s">
        <v>118</v>
      </c>
      <c r="B88" s="42" t="s">
        <v>119</v>
      </c>
      <c r="C88" s="11">
        <f>C89+C92+C93+C96+C102+C105+C106+C100+C104+C101</f>
        <v>1740</v>
      </c>
      <c r="D88" s="8">
        <f t="shared" si="6"/>
        <v>110</v>
      </c>
      <c r="E88" s="1">
        <f>E89+E92+E93+E96+E102+E105+E106+E100+E104+E101+E107</f>
        <v>1850</v>
      </c>
      <c r="F88" s="41"/>
      <c r="G88" s="48">
        <f t="shared" si="8"/>
        <v>1850</v>
      </c>
      <c r="H88" s="48"/>
      <c r="I88" s="48">
        <f t="shared" si="7"/>
        <v>1850</v>
      </c>
    </row>
    <row r="89" spans="1:9" ht="36" customHeight="1" x14ac:dyDescent="0.3">
      <c r="A89" s="9" t="s">
        <v>120</v>
      </c>
      <c r="B89" s="42" t="s">
        <v>121</v>
      </c>
      <c r="C89" s="11">
        <v>36</v>
      </c>
      <c r="D89" s="8">
        <f t="shared" si="6"/>
        <v>0</v>
      </c>
      <c r="E89" s="1">
        <f>E90+E91</f>
        <v>36</v>
      </c>
      <c r="F89" s="41"/>
      <c r="G89" s="48">
        <f t="shared" si="8"/>
        <v>36</v>
      </c>
      <c r="H89" s="48"/>
      <c r="I89" s="48">
        <f t="shared" si="7"/>
        <v>36</v>
      </c>
    </row>
    <row r="90" spans="1:9" ht="64.5" customHeight="1" x14ac:dyDescent="0.3">
      <c r="A90" s="9" t="s">
        <v>122</v>
      </c>
      <c r="B90" s="42" t="s">
        <v>123</v>
      </c>
      <c r="C90" s="11">
        <v>28</v>
      </c>
      <c r="D90" s="8">
        <f t="shared" si="6"/>
        <v>0</v>
      </c>
      <c r="E90" s="1">
        <v>28</v>
      </c>
      <c r="F90" s="41"/>
      <c r="G90" s="48">
        <f t="shared" si="8"/>
        <v>28</v>
      </c>
      <c r="H90" s="48"/>
      <c r="I90" s="48">
        <f t="shared" si="7"/>
        <v>28</v>
      </c>
    </row>
    <row r="91" spans="1:9" ht="54" customHeight="1" x14ac:dyDescent="0.3">
      <c r="A91" s="9" t="s">
        <v>124</v>
      </c>
      <c r="B91" s="42" t="s">
        <v>125</v>
      </c>
      <c r="C91" s="11">
        <v>8</v>
      </c>
      <c r="D91" s="8">
        <f t="shared" si="6"/>
        <v>0</v>
      </c>
      <c r="E91" s="1">
        <v>8</v>
      </c>
      <c r="F91" s="41"/>
      <c r="G91" s="48">
        <f t="shared" si="8"/>
        <v>8</v>
      </c>
      <c r="H91" s="48"/>
      <c r="I91" s="48">
        <f t="shared" si="7"/>
        <v>8</v>
      </c>
    </row>
    <row r="92" spans="1:9" ht="78.75" hidden="1" customHeight="1" x14ac:dyDescent="0.3">
      <c r="A92" s="9" t="s">
        <v>126</v>
      </c>
      <c r="B92" s="42" t="s">
        <v>127</v>
      </c>
      <c r="C92" s="11"/>
      <c r="D92" s="8">
        <f t="shared" si="6"/>
        <v>0</v>
      </c>
      <c r="E92" s="1"/>
      <c r="F92" s="41"/>
      <c r="G92" s="48">
        <f t="shared" si="8"/>
        <v>0</v>
      </c>
      <c r="H92" s="48"/>
      <c r="I92" s="48">
        <f t="shared" si="7"/>
        <v>0</v>
      </c>
    </row>
    <row r="93" spans="1:9" ht="54.75" customHeight="1" x14ac:dyDescent="0.3">
      <c r="A93" s="9" t="s">
        <v>128</v>
      </c>
      <c r="B93" s="42" t="s">
        <v>129</v>
      </c>
      <c r="C93" s="11">
        <v>34</v>
      </c>
      <c r="D93" s="8">
        <f t="shared" si="6"/>
        <v>0</v>
      </c>
      <c r="E93" s="1">
        <v>34</v>
      </c>
      <c r="F93" s="41"/>
      <c r="G93" s="48">
        <f t="shared" si="8"/>
        <v>34</v>
      </c>
      <c r="H93" s="48"/>
      <c r="I93" s="48">
        <f t="shared" si="7"/>
        <v>34</v>
      </c>
    </row>
    <row r="94" spans="1:9" ht="55.5" customHeight="1" x14ac:dyDescent="0.3">
      <c r="A94" s="9" t="s">
        <v>190</v>
      </c>
      <c r="B94" s="42" t="s">
        <v>195</v>
      </c>
      <c r="C94" s="11">
        <v>30</v>
      </c>
      <c r="D94" s="8">
        <f t="shared" si="6"/>
        <v>0</v>
      </c>
      <c r="E94" s="1">
        <v>30</v>
      </c>
      <c r="F94" s="41"/>
      <c r="G94" s="48">
        <f t="shared" si="8"/>
        <v>30</v>
      </c>
      <c r="H94" s="48"/>
      <c r="I94" s="48">
        <f t="shared" si="7"/>
        <v>30</v>
      </c>
    </row>
    <row r="95" spans="1:9" ht="53.25" customHeight="1" x14ac:dyDescent="0.3">
      <c r="A95" s="9" t="s">
        <v>130</v>
      </c>
      <c r="B95" s="42" t="s">
        <v>131</v>
      </c>
      <c r="C95" s="11">
        <v>4</v>
      </c>
      <c r="D95" s="8">
        <f t="shared" si="6"/>
        <v>0</v>
      </c>
      <c r="E95" s="1">
        <v>4</v>
      </c>
      <c r="F95" s="41"/>
      <c r="G95" s="48">
        <f t="shared" si="8"/>
        <v>4</v>
      </c>
      <c r="H95" s="48"/>
      <c r="I95" s="48">
        <f t="shared" si="7"/>
        <v>4</v>
      </c>
    </row>
    <row r="96" spans="1:9" ht="94.5" customHeight="1" x14ac:dyDescent="0.3">
      <c r="A96" s="9" t="s">
        <v>270</v>
      </c>
      <c r="B96" s="42" t="s">
        <v>132</v>
      </c>
      <c r="C96" s="11">
        <v>2</v>
      </c>
      <c r="D96" s="8">
        <f t="shared" si="6"/>
        <v>0</v>
      </c>
      <c r="E96" s="1">
        <v>2</v>
      </c>
      <c r="F96" s="41"/>
      <c r="G96" s="48">
        <f t="shared" si="8"/>
        <v>2</v>
      </c>
      <c r="H96" s="48"/>
      <c r="I96" s="48">
        <f t="shared" si="7"/>
        <v>2</v>
      </c>
    </row>
    <row r="97" spans="1:12" ht="36" customHeight="1" x14ac:dyDescent="0.3">
      <c r="A97" s="9" t="s">
        <v>271</v>
      </c>
      <c r="B97" s="42" t="s">
        <v>134</v>
      </c>
      <c r="C97" s="11">
        <v>2</v>
      </c>
      <c r="D97" s="8">
        <f t="shared" si="6"/>
        <v>0</v>
      </c>
      <c r="E97" s="1">
        <v>2</v>
      </c>
      <c r="F97" s="41"/>
      <c r="G97" s="48">
        <f t="shared" si="8"/>
        <v>2</v>
      </c>
      <c r="H97" s="48"/>
      <c r="I97" s="48">
        <f t="shared" si="7"/>
        <v>2</v>
      </c>
    </row>
    <row r="98" spans="1:12" ht="36.75" hidden="1" customHeight="1" x14ac:dyDescent="0.3">
      <c r="A98" s="9" t="s">
        <v>133</v>
      </c>
      <c r="B98" s="42" t="s">
        <v>134</v>
      </c>
      <c r="C98" s="11">
        <v>0</v>
      </c>
      <c r="D98" s="8">
        <f t="shared" si="6"/>
        <v>0</v>
      </c>
      <c r="E98" s="1">
        <v>0</v>
      </c>
      <c r="F98" s="41"/>
      <c r="G98" s="48">
        <f t="shared" si="8"/>
        <v>0</v>
      </c>
      <c r="H98" s="48"/>
      <c r="I98" s="48">
        <f t="shared" si="7"/>
        <v>0</v>
      </c>
    </row>
    <row r="99" spans="1:12" ht="51" hidden="1" customHeight="1" x14ac:dyDescent="0.3">
      <c r="A99" s="9" t="s">
        <v>135</v>
      </c>
      <c r="B99" s="42" t="s">
        <v>136</v>
      </c>
      <c r="C99" s="11"/>
      <c r="D99" s="8">
        <f t="shared" si="6"/>
        <v>0</v>
      </c>
      <c r="E99" s="1"/>
      <c r="F99" s="41"/>
      <c r="G99" s="48">
        <f t="shared" si="8"/>
        <v>0</v>
      </c>
      <c r="H99" s="48"/>
      <c r="I99" s="48">
        <f t="shared" si="7"/>
        <v>0</v>
      </c>
    </row>
    <row r="100" spans="1:12" ht="50.25" customHeight="1" x14ac:dyDescent="0.3">
      <c r="A100" s="9" t="s">
        <v>137</v>
      </c>
      <c r="B100" s="42" t="s">
        <v>138</v>
      </c>
      <c r="C100" s="11">
        <v>858</v>
      </c>
      <c r="D100" s="8">
        <f t="shared" si="6"/>
        <v>-390</v>
      </c>
      <c r="E100" s="1">
        <v>468</v>
      </c>
      <c r="F100" s="41"/>
      <c r="G100" s="48">
        <f t="shared" si="8"/>
        <v>468</v>
      </c>
      <c r="H100" s="48"/>
      <c r="I100" s="48">
        <f t="shared" si="7"/>
        <v>468</v>
      </c>
    </row>
    <row r="101" spans="1:12" ht="30.75" hidden="1" customHeight="1" x14ac:dyDescent="0.3">
      <c r="A101" s="9" t="s">
        <v>194</v>
      </c>
      <c r="B101" s="42" t="s">
        <v>192</v>
      </c>
      <c r="C101" s="11">
        <v>0</v>
      </c>
      <c r="D101" s="8">
        <f t="shared" si="6"/>
        <v>0</v>
      </c>
      <c r="E101" s="1">
        <v>0</v>
      </c>
      <c r="F101" s="41"/>
      <c r="G101" s="48">
        <f t="shared" si="8"/>
        <v>0</v>
      </c>
      <c r="H101" s="48"/>
      <c r="I101" s="48">
        <f t="shared" si="7"/>
        <v>0</v>
      </c>
    </row>
    <row r="102" spans="1:12" ht="47.25" hidden="1" customHeight="1" x14ac:dyDescent="0.3">
      <c r="A102" s="9" t="s">
        <v>139</v>
      </c>
      <c r="B102" s="42" t="s">
        <v>140</v>
      </c>
      <c r="C102" s="11">
        <f>C103</f>
        <v>0</v>
      </c>
      <c r="D102" s="8">
        <f t="shared" si="6"/>
        <v>0</v>
      </c>
      <c r="E102" s="1">
        <f>E103</f>
        <v>0</v>
      </c>
      <c r="F102" s="41"/>
      <c r="G102" s="48">
        <f t="shared" si="8"/>
        <v>0</v>
      </c>
      <c r="H102" s="48"/>
      <c r="I102" s="48">
        <f t="shared" si="7"/>
        <v>0</v>
      </c>
    </row>
    <row r="103" spans="1:12" ht="63" hidden="1" customHeight="1" x14ac:dyDescent="0.3">
      <c r="A103" s="9" t="s">
        <v>141</v>
      </c>
      <c r="B103" s="42" t="s">
        <v>142</v>
      </c>
      <c r="C103" s="11"/>
      <c r="D103" s="8">
        <f t="shared" si="6"/>
        <v>0</v>
      </c>
      <c r="E103" s="1"/>
      <c r="F103" s="41"/>
      <c r="G103" s="48">
        <f t="shared" si="8"/>
        <v>0</v>
      </c>
      <c r="H103" s="48"/>
      <c r="I103" s="48">
        <f t="shared" si="7"/>
        <v>0</v>
      </c>
    </row>
    <row r="104" spans="1:12" ht="47.25" hidden="1" customHeight="1" x14ac:dyDescent="0.3">
      <c r="A104" s="9" t="s">
        <v>191</v>
      </c>
      <c r="B104" s="42" t="s">
        <v>193</v>
      </c>
      <c r="C104" s="11"/>
      <c r="D104" s="8">
        <f t="shared" si="6"/>
        <v>0</v>
      </c>
      <c r="E104" s="1"/>
      <c r="F104" s="41"/>
      <c r="G104" s="48">
        <f t="shared" si="8"/>
        <v>0</v>
      </c>
      <c r="H104" s="48"/>
      <c r="I104" s="48">
        <f t="shared" si="7"/>
        <v>0</v>
      </c>
    </row>
    <row r="105" spans="1:12" ht="64.5" customHeight="1" x14ac:dyDescent="0.3">
      <c r="A105" s="9" t="s">
        <v>143</v>
      </c>
      <c r="B105" s="42" t="s">
        <v>144</v>
      </c>
      <c r="C105" s="11">
        <v>170</v>
      </c>
      <c r="D105" s="8">
        <f t="shared" si="6"/>
        <v>-41</v>
      </c>
      <c r="E105" s="1">
        <v>129</v>
      </c>
      <c r="F105" s="41"/>
      <c r="G105" s="48">
        <f t="shared" si="8"/>
        <v>129</v>
      </c>
      <c r="H105" s="48"/>
      <c r="I105" s="48">
        <f t="shared" si="7"/>
        <v>129</v>
      </c>
    </row>
    <row r="106" spans="1:12" ht="32.25" customHeight="1" x14ac:dyDescent="0.3">
      <c r="A106" s="9" t="s">
        <v>243</v>
      </c>
      <c r="B106" s="42" t="s">
        <v>145</v>
      </c>
      <c r="C106" s="11">
        <v>640</v>
      </c>
      <c r="D106" s="8">
        <f t="shared" si="6"/>
        <v>391</v>
      </c>
      <c r="E106" s="1">
        <v>1031</v>
      </c>
      <c r="F106" s="41"/>
      <c r="G106" s="48">
        <f t="shared" si="8"/>
        <v>1031</v>
      </c>
      <c r="H106" s="48"/>
      <c r="I106" s="48">
        <f t="shared" si="7"/>
        <v>1031</v>
      </c>
    </row>
    <row r="107" spans="1:12" ht="34.5" customHeight="1" x14ac:dyDescent="0.3">
      <c r="A107" s="9" t="s">
        <v>205</v>
      </c>
      <c r="B107" s="42" t="s">
        <v>146</v>
      </c>
      <c r="C107" s="11">
        <v>640</v>
      </c>
      <c r="D107" s="8">
        <f t="shared" si="6"/>
        <v>-490</v>
      </c>
      <c r="E107" s="1">
        <v>150</v>
      </c>
      <c r="F107" s="41"/>
      <c r="G107" s="48">
        <f t="shared" si="8"/>
        <v>150</v>
      </c>
      <c r="H107" s="48"/>
      <c r="I107" s="48">
        <f t="shared" si="7"/>
        <v>150</v>
      </c>
    </row>
    <row r="108" spans="1:12" ht="15.75" customHeight="1" x14ac:dyDescent="0.3">
      <c r="A108" s="9" t="s">
        <v>147</v>
      </c>
      <c r="B108" s="10" t="s">
        <v>148</v>
      </c>
      <c r="C108" s="11">
        <f t="shared" ref="C108:E108" si="10">C109</f>
        <v>0</v>
      </c>
      <c r="D108" s="8">
        <f t="shared" si="6"/>
        <v>0</v>
      </c>
      <c r="E108" s="1">
        <f t="shared" si="10"/>
        <v>0</v>
      </c>
      <c r="F108" s="41"/>
      <c r="G108" s="48">
        <f t="shared" si="8"/>
        <v>0</v>
      </c>
      <c r="H108" s="48"/>
      <c r="I108" s="48">
        <f t="shared" si="7"/>
        <v>0</v>
      </c>
    </row>
    <row r="109" spans="1:12" ht="22.5" customHeight="1" x14ac:dyDescent="0.3">
      <c r="A109" s="9" t="s">
        <v>149</v>
      </c>
      <c r="B109" s="10" t="s">
        <v>150</v>
      </c>
      <c r="C109" s="11"/>
      <c r="D109" s="8">
        <f t="shared" si="6"/>
        <v>0</v>
      </c>
      <c r="E109" s="1"/>
      <c r="F109" s="41"/>
      <c r="G109" s="48">
        <f t="shared" si="8"/>
        <v>0</v>
      </c>
      <c r="H109" s="48"/>
      <c r="I109" s="48">
        <f t="shared" si="7"/>
        <v>0</v>
      </c>
    </row>
    <row r="110" spans="1:12" ht="23.25" customHeight="1" x14ac:dyDescent="0.3">
      <c r="A110" s="9" t="s">
        <v>151</v>
      </c>
      <c r="B110" s="10" t="s">
        <v>152</v>
      </c>
      <c r="C110" s="11">
        <f>C111</f>
        <v>283641.40000000002</v>
      </c>
      <c r="D110" s="6">
        <f>D111</f>
        <v>250398.7</v>
      </c>
      <c r="E110" s="1">
        <f>E111</f>
        <v>542509</v>
      </c>
      <c r="F110" s="1">
        <f>F111+F179+F180</f>
        <v>1685.1754499999954</v>
      </c>
      <c r="G110" s="6">
        <f>G111+G179+G180</f>
        <v>544194.1754500001</v>
      </c>
      <c r="H110" s="6">
        <f>H111+H176+H179+H180</f>
        <v>32547.12833</v>
      </c>
      <c r="I110" s="48">
        <f>G110+H110</f>
        <v>576741.30378000007</v>
      </c>
      <c r="J110" s="7">
        <f>J111+I176+I179+I180</f>
        <v>576741.30377999996</v>
      </c>
      <c r="K110" s="7"/>
    </row>
    <row r="111" spans="1:12" ht="39.75" customHeight="1" x14ac:dyDescent="0.3">
      <c r="A111" s="9" t="s">
        <v>153</v>
      </c>
      <c r="B111" s="10" t="s">
        <v>154</v>
      </c>
      <c r="C111" s="11">
        <f t="shared" ref="C111:H111" si="11">C112+C120+C147+C173</f>
        <v>283641.40000000002</v>
      </c>
      <c r="D111" s="6">
        <f t="shared" si="11"/>
        <v>250398.7</v>
      </c>
      <c r="E111" s="1">
        <f t="shared" si="11"/>
        <v>542509</v>
      </c>
      <c r="F111" s="1">
        <f t="shared" si="11"/>
        <v>1716.7673799999964</v>
      </c>
      <c r="G111" s="6">
        <f t="shared" si="11"/>
        <v>544225.76738000009</v>
      </c>
      <c r="H111" s="6">
        <f t="shared" si="11"/>
        <v>30378.002980000001</v>
      </c>
      <c r="I111" s="48">
        <f t="shared" si="7"/>
        <v>574603.77036000008</v>
      </c>
      <c r="J111" s="7">
        <f>J112+J120+J147+J173</f>
        <v>574603.77035999997</v>
      </c>
      <c r="K111" s="7"/>
      <c r="L111" s="7"/>
    </row>
    <row r="112" spans="1:12" ht="31.5" x14ac:dyDescent="0.3">
      <c r="A112" s="9" t="s">
        <v>206</v>
      </c>
      <c r="B112" s="10" t="s">
        <v>155</v>
      </c>
      <c r="C112" s="11">
        <f>C113+C115+C117</f>
        <v>104579.2</v>
      </c>
      <c r="D112" s="8">
        <f t="shared" si="6"/>
        <v>44114.900000000009</v>
      </c>
      <c r="E112" s="1">
        <f>E113+E115+E117</f>
        <v>148694.1</v>
      </c>
      <c r="F112" s="41">
        <f>F113+F119</f>
        <v>36</v>
      </c>
      <c r="G112" s="48">
        <f>E112+F112</f>
        <v>148730.1</v>
      </c>
      <c r="H112" s="48"/>
      <c r="I112" s="48">
        <f t="shared" si="7"/>
        <v>148730.1</v>
      </c>
      <c r="J112" s="7">
        <f>I114+I119</f>
        <v>148730.1</v>
      </c>
    </row>
    <row r="113" spans="1:11" ht="18.75" hidden="1" x14ac:dyDescent="0.3">
      <c r="A113" s="9" t="s">
        <v>207</v>
      </c>
      <c r="B113" s="10" t="s">
        <v>156</v>
      </c>
      <c r="C113" s="11">
        <v>104579.2</v>
      </c>
      <c r="D113" s="8">
        <f t="shared" si="6"/>
        <v>44114.900000000009</v>
      </c>
      <c r="E113" s="1">
        <f>E114</f>
        <v>148694.1</v>
      </c>
      <c r="F113" s="41"/>
      <c r="G113" s="48">
        <f>E113+F113</f>
        <v>148694.1</v>
      </c>
      <c r="H113" s="48"/>
      <c r="I113" s="48">
        <f t="shared" si="7"/>
        <v>148694.1</v>
      </c>
    </row>
    <row r="114" spans="1:11" ht="32.25" customHeight="1" x14ac:dyDescent="0.3">
      <c r="A114" s="9" t="s">
        <v>208</v>
      </c>
      <c r="B114" s="10" t="s">
        <v>157</v>
      </c>
      <c r="C114" s="11">
        <v>104579.2</v>
      </c>
      <c r="D114" s="8">
        <f t="shared" si="6"/>
        <v>44114.900000000009</v>
      </c>
      <c r="E114" s="1">
        <v>148694.1</v>
      </c>
      <c r="F114" s="41"/>
      <c r="G114" s="48">
        <f>E114+F114</f>
        <v>148694.1</v>
      </c>
      <c r="H114" s="48"/>
      <c r="I114" s="48">
        <f t="shared" si="7"/>
        <v>148694.1</v>
      </c>
    </row>
    <row r="115" spans="1:11" ht="51" hidden="1" customHeight="1" x14ac:dyDescent="0.3">
      <c r="A115" s="9" t="s">
        <v>266</v>
      </c>
      <c r="B115" s="10" t="s">
        <v>158</v>
      </c>
      <c r="C115" s="11">
        <f>C116</f>
        <v>0</v>
      </c>
      <c r="D115" s="8">
        <f t="shared" si="6"/>
        <v>0</v>
      </c>
      <c r="E115" s="1">
        <f>E116</f>
        <v>0</v>
      </c>
      <c r="F115" s="41"/>
      <c r="G115" s="48"/>
      <c r="H115" s="48"/>
      <c r="I115" s="48">
        <f t="shared" si="7"/>
        <v>0</v>
      </c>
    </row>
    <row r="116" spans="1:11" ht="45" hidden="1" customHeight="1" x14ac:dyDescent="0.3">
      <c r="A116" s="9" t="s">
        <v>267</v>
      </c>
      <c r="B116" s="10" t="s">
        <v>159</v>
      </c>
      <c r="C116" s="11"/>
      <c r="D116" s="8">
        <f t="shared" si="6"/>
        <v>0</v>
      </c>
      <c r="E116" s="1"/>
      <c r="F116" s="41"/>
      <c r="G116" s="48"/>
      <c r="H116" s="48"/>
      <c r="I116" s="48">
        <f t="shared" si="7"/>
        <v>0</v>
      </c>
    </row>
    <row r="117" spans="1:11" ht="44.25" hidden="1" customHeight="1" x14ac:dyDescent="0.3">
      <c r="A117" s="9" t="s">
        <v>268</v>
      </c>
      <c r="B117" s="10" t="s">
        <v>160</v>
      </c>
      <c r="C117" s="11">
        <f>SUM(C118)</f>
        <v>0</v>
      </c>
      <c r="D117" s="8">
        <f t="shared" si="6"/>
        <v>0</v>
      </c>
      <c r="E117" s="1">
        <f>SUM(E118)</f>
        <v>0</v>
      </c>
      <c r="F117" s="41"/>
      <c r="G117" s="48"/>
      <c r="H117" s="48"/>
      <c r="I117" s="48">
        <f t="shared" si="7"/>
        <v>0</v>
      </c>
    </row>
    <row r="118" spans="1:11" ht="45" hidden="1" customHeight="1" x14ac:dyDescent="0.3">
      <c r="A118" s="9" t="s">
        <v>269</v>
      </c>
      <c r="B118" s="10" t="s">
        <v>161</v>
      </c>
      <c r="C118" s="11"/>
      <c r="D118" s="8">
        <f t="shared" si="6"/>
        <v>0</v>
      </c>
      <c r="E118" s="1"/>
      <c r="F118" s="41"/>
      <c r="G118" s="48"/>
      <c r="H118" s="48"/>
      <c r="I118" s="48">
        <f t="shared" si="7"/>
        <v>0</v>
      </c>
    </row>
    <row r="119" spans="1:11" ht="35.25" customHeight="1" x14ac:dyDescent="0.3">
      <c r="A119" s="9" t="s">
        <v>272</v>
      </c>
      <c r="B119" s="10" t="s">
        <v>159</v>
      </c>
      <c r="C119" s="11"/>
      <c r="D119" s="8"/>
      <c r="E119" s="1"/>
      <c r="F119" s="41">
        <v>36</v>
      </c>
      <c r="G119" s="48">
        <f>E119+F119</f>
        <v>36</v>
      </c>
      <c r="H119" s="48"/>
      <c r="I119" s="48">
        <f t="shared" si="7"/>
        <v>36</v>
      </c>
    </row>
    <row r="120" spans="1:11" ht="31.5" x14ac:dyDescent="0.3">
      <c r="A120" s="9" t="s">
        <v>209</v>
      </c>
      <c r="B120" s="10" t="s">
        <v>162</v>
      </c>
      <c r="C120" s="11"/>
      <c r="D120" s="6">
        <f>D123+D125+D126+D127+D128+D131+D136+D129</f>
        <v>171818</v>
      </c>
      <c r="E120" s="1">
        <v>180286.9</v>
      </c>
      <c r="F120" s="1">
        <f>F136+F131+F123+F125+F126+F127+F128+F134+F124+F129</f>
        <v>2631.5673799999963</v>
      </c>
      <c r="G120" s="6">
        <f>G129+G123+G124+G125+G126+G127+G128+G134+G136</f>
        <v>182918.46737999999</v>
      </c>
      <c r="H120" s="6">
        <f>H122+H123+H124+H125+H126+H127+H128+H134+H136+H129</f>
        <v>30369.002980000001</v>
      </c>
      <c r="I120" s="48">
        <f t="shared" si="7"/>
        <v>213287.47035999998</v>
      </c>
      <c r="J120" s="7">
        <f>I122+I123+I124+I125+I126+I127+I128+I129+I134+I136</f>
        <v>213287.47035999998</v>
      </c>
    </row>
    <row r="121" spans="1:11" ht="18.75" hidden="1" x14ac:dyDescent="0.3">
      <c r="A121" s="9" t="s">
        <v>313</v>
      </c>
      <c r="B121" s="10"/>
      <c r="G121" s="45"/>
      <c r="H121" s="45"/>
      <c r="I121" s="48">
        <f t="shared" si="7"/>
        <v>0</v>
      </c>
      <c r="J121" s="7"/>
    </row>
    <row r="122" spans="1:11" ht="66" customHeight="1" x14ac:dyDescent="0.3">
      <c r="A122" s="9" t="s">
        <v>301</v>
      </c>
      <c r="B122" s="10" t="s">
        <v>302</v>
      </c>
      <c r="C122" s="11"/>
      <c r="D122" s="6"/>
      <c r="E122" s="1"/>
      <c r="F122" s="1"/>
      <c r="G122" s="6"/>
      <c r="H122" s="6">
        <v>30000</v>
      </c>
      <c r="I122" s="48">
        <f t="shared" si="7"/>
        <v>30000</v>
      </c>
      <c r="J122" s="7"/>
    </row>
    <row r="123" spans="1:11" ht="63" x14ac:dyDescent="0.3">
      <c r="A123" s="9" t="s">
        <v>241</v>
      </c>
      <c r="B123" s="10" t="s">
        <v>303</v>
      </c>
      <c r="C123" s="11"/>
      <c r="D123" s="8">
        <f>E123-C123</f>
        <v>2105.3000000000002</v>
      </c>
      <c r="E123" s="1">
        <v>2105.3000000000002</v>
      </c>
      <c r="F123" s="41">
        <v>2631.6</v>
      </c>
      <c r="G123" s="48">
        <f t="shared" ref="G123:G134" si="12">E123+F123</f>
        <v>4736.8999999999996</v>
      </c>
      <c r="H123" s="48">
        <f>-2631.6+2631.57895-0.02884</f>
        <v>-4.988999999983193E-2</v>
      </c>
      <c r="I123" s="48">
        <f t="shared" ref="I123:I133" si="13">G123+H123</f>
        <v>4736.8501099999994</v>
      </c>
      <c r="J123" s="7">
        <f>H123-H128-H143-H146</f>
        <v>406.45224000000007</v>
      </c>
      <c r="K123" s="7">
        <f>H123+H128+H143+H146</f>
        <v>-406.55201999999974</v>
      </c>
    </row>
    <row r="124" spans="1:11" ht="97.5" customHeight="1" x14ac:dyDescent="0.3">
      <c r="A124" s="9" t="s">
        <v>265</v>
      </c>
      <c r="B124" s="10" t="s">
        <v>304</v>
      </c>
      <c r="C124" s="11"/>
      <c r="D124" s="8"/>
      <c r="E124" s="1"/>
      <c r="F124" s="1">
        <f>86646.978+875.222</f>
        <v>87522.2</v>
      </c>
      <c r="G124" s="48">
        <f t="shared" si="12"/>
        <v>87522.2</v>
      </c>
      <c r="H124" s="48">
        <v>5.5E-2</v>
      </c>
      <c r="I124" s="48">
        <f t="shared" si="13"/>
        <v>87522.25499999999</v>
      </c>
      <c r="K124" s="45"/>
    </row>
    <row r="125" spans="1:11" ht="47.25" x14ac:dyDescent="0.3">
      <c r="A125" s="9" t="s">
        <v>227</v>
      </c>
      <c r="B125" s="10" t="s">
        <v>226</v>
      </c>
      <c r="C125" s="11"/>
      <c r="D125" s="8">
        <v>1707.9</v>
      </c>
      <c r="E125" s="1">
        <v>1707.9</v>
      </c>
      <c r="F125" s="41"/>
      <c r="G125" s="48">
        <f t="shared" si="12"/>
        <v>1707.9</v>
      </c>
      <c r="H125" s="48"/>
      <c r="I125" s="48">
        <f t="shared" si="13"/>
        <v>1707.9</v>
      </c>
    </row>
    <row r="126" spans="1:11" ht="47.25" x14ac:dyDescent="0.3">
      <c r="A126" s="9" t="s">
        <v>230</v>
      </c>
      <c r="B126" s="10" t="s">
        <v>231</v>
      </c>
      <c r="C126" s="11"/>
      <c r="D126" s="8">
        <v>455.3</v>
      </c>
      <c r="E126" s="1">
        <v>455.3</v>
      </c>
      <c r="F126" s="41">
        <v>2.8000000000000001E-2</v>
      </c>
      <c r="G126" s="48">
        <f t="shared" si="12"/>
        <v>455.32800000000003</v>
      </c>
      <c r="H126" s="48"/>
      <c r="I126" s="48">
        <f t="shared" si="13"/>
        <v>455.32800000000003</v>
      </c>
    </row>
    <row r="127" spans="1:11" ht="47.25" x14ac:dyDescent="0.3">
      <c r="A127" s="9" t="s">
        <v>233</v>
      </c>
      <c r="B127" s="10" t="s">
        <v>232</v>
      </c>
      <c r="C127" s="11"/>
      <c r="D127" s="8">
        <v>2247.1999999999998</v>
      </c>
      <c r="E127" s="1">
        <v>2247.1999999999998</v>
      </c>
      <c r="F127" s="41"/>
      <c r="G127" s="48">
        <f t="shared" si="12"/>
        <v>2247.1999999999998</v>
      </c>
      <c r="H127" s="48"/>
      <c r="I127" s="48">
        <f t="shared" si="13"/>
        <v>2247.1999999999998</v>
      </c>
    </row>
    <row r="128" spans="1:11" ht="31.5" x14ac:dyDescent="0.3">
      <c r="A128" s="9" t="s">
        <v>229</v>
      </c>
      <c r="B128" s="10" t="s">
        <v>228</v>
      </c>
      <c r="C128" s="11"/>
      <c r="D128" s="8">
        <v>659.3</v>
      </c>
      <c r="E128" s="1">
        <v>659.3</v>
      </c>
      <c r="F128" s="41">
        <v>6929.5421100000003</v>
      </c>
      <c r="G128" s="48">
        <f t="shared" si="12"/>
        <v>7588.8421100000005</v>
      </c>
      <c r="H128" s="48">
        <f>-550.57895+200.37682</f>
        <v>-350.20212999999995</v>
      </c>
      <c r="I128" s="48">
        <f t="shared" si="13"/>
        <v>7238.6399800000008</v>
      </c>
    </row>
    <row r="129" spans="1:10" ht="30" customHeight="1" x14ac:dyDescent="0.3">
      <c r="A129" s="9" t="s">
        <v>280</v>
      </c>
      <c r="B129" s="10" t="s">
        <v>163</v>
      </c>
      <c r="C129" s="11">
        <v>4934</v>
      </c>
      <c r="D129" s="6">
        <v>-1084</v>
      </c>
      <c r="E129" s="1">
        <f>C129+D129</f>
        <v>3850</v>
      </c>
      <c r="F129" s="1">
        <v>-2.3779999999999999E-2</v>
      </c>
      <c r="G129" s="6">
        <f t="shared" si="12"/>
        <v>3849.97622</v>
      </c>
      <c r="H129" s="6">
        <f>H130</f>
        <v>0</v>
      </c>
      <c r="I129" s="48">
        <f t="shared" si="13"/>
        <v>3849.97622</v>
      </c>
    </row>
    <row r="130" spans="1:10" ht="55.5" customHeight="1" x14ac:dyDescent="0.3">
      <c r="A130" s="9"/>
      <c r="B130" s="44" t="s">
        <v>314</v>
      </c>
      <c r="C130" s="11"/>
      <c r="D130" s="6"/>
      <c r="E130" s="1">
        <v>3850</v>
      </c>
      <c r="F130" s="1">
        <v>-2.3779999999999999E-2</v>
      </c>
      <c r="G130" s="6">
        <f t="shared" si="12"/>
        <v>3849.97622</v>
      </c>
      <c r="H130" s="6">
        <f>0.02378-0.02378</f>
        <v>0</v>
      </c>
      <c r="I130" s="48">
        <f t="shared" si="13"/>
        <v>3849.97622</v>
      </c>
    </row>
    <row r="131" spans="1:10" ht="31.5" x14ac:dyDescent="0.3">
      <c r="A131" s="9" t="s">
        <v>242</v>
      </c>
      <c r="B131" s="10" t="s">
        <v>196</v>
      </c>
      <c r="C131" s="11">
        <v>0</v>
      </c>
      <c r="D131" s="8">
        <v>94890.6</v>
      </c>
      <c r="E131" s="1">
        <v>94890.6</v>
      </c>
      <c r="F131" s="41">
        <v>-94890.6</v>
      </c>
      <c r="G131" s="48">
        <f t="shared" si="12"/>
        <v>0</v>
      </c>
      <c r="H131" s="48"/>
      <c r="I131" s="48">
        <f t="shared" si="13"/>
        <v>0</v>
      </c>
    </row>
    <row r="132" spans="1:10" ht="63" x14ac:dyDescent="0.3">
      <c r="A132" s="9"/>
      <c r="B132" s="44" t="s">
        <v>235</v>
      </c>
      <c r="C132" s="11"/>
      <c r="D132" s="8">
        <v>7368.4</v>
      </c>
      <c r="E132" s="1">
        <v>7368.4</v>
      </c>
      <c r="F132" s="1">
        <v>-7368.4</v>
      </c>
      <c r="G132" s="48">
        <f t="shared" si="12"/>
        <v>0</v>
      </c>
      <c r="H132" s="48"/>
      <c r="I132" s="48">
        <f t="shared" si="13"/>
        <v>0</v>
      </c>
    </row>
    <row r="133" spans="1:10" ht="94.5" x14ac:dyDescent="0.3">
      <c r="A133" s="9"/>
      <c r="B133" s="44" t="s">
        <v>236</v>
      </c>
      <c r="C133" s="11"/>
      <c r="D133" s="8">
        <v>87522.2</v>
      </c>
      <c r="E133" s="1">
        <v>87522.2</v>
      </c>
      <c r="F133" s="1">
        <v>-87522.2</v>
      </c>
      <c r="G133" s="48">
        <f t="shared" si="12"/>
        <v>0</v>
      </c>
      <c r="H133" s="48"/>
      <c r="I133" s="48">
        <f t="shared" si="13"/>
        <v>0</v>
      </c>
      <c r="J133" s="45">
        <f>D120-171818</f>
        <v>0</v>
      </c>
    </row>
    <row r="134" spans="1:10" ht="59.25" customHeight="1" x14ac:dyDescent="0.3">
      <c r="A134" s="9" t="s">
        <v>264</v>
      </c>
      <c r="B134" s="10" t="s">
        <v>235</v>
      </c>
      <c r="C134" s="11"/>
      <c r="D134" s="8"/>
      <c r="E134" s="1"/>
      <c r="F134" s="41">
        <v>7368.4210499999999</v>
      </c>
      <c r="G134" s="48">
        <f t="shared" si="12"/>
        <v>7368.4210499999999</v>
      </c>
      <c r="H134" s="48">
        <f>-0.02105+0.02105</f>
        <v>0</v>
      </c>
      <c r="I134" s="48">
        <f t="shared" si="7"/>
        <v>7368.4210499999999</v>
      </c>
    </row>
    <row r="135" spans="1:10" ht="108.75" hidden="1" customHeight="1" x14ac:dyDescent="0.3">
      <c r="A135" s="9"/>
      <c r="B135" s="44" t="s">
        <v>189</v>
      </c>
      <c r="C135" s="11">
        <v>0</v>
      </c>
      <c r="D135" s="8"/>
      <c r="E135" s="1"/>
      <c r="F135" s="41"/>
      <c r="G135" s="48"/>
      <c r="H135" s="48"/>
      <c r="I135" s="48">
        <f t="shared" si="7"/>
        <v>0</v>
      </c>
    </row>
    <row r="136" spans="1:10" ht="21.75" customHeight="1" x14ac:dyDescent="0.3">
      <c r="A136" s="9" t="s">
        <v>210</v>
      </c>
      <c r="B136" s="10" t="s">
        <v>164</v>
      </c>
      <c r="C136" s="11">
        <f t="shared" ref="C136:H136" si="14">C137</f>
        <v>3534.9</v>
      </c>
      <c r="D136" s="8">
        <f t="shared" si="14"/>
        <v>70836.399999999994</v>
      </c>
      <c r="E136" s="1">
        <f t="shared" si="14"/>
        <v>74371.3</v>
      </c>
      <c r="F136" s="1">
        <f t="shared" si="14"/>
        <v>-6929.6</v>
      </c>
      <c r="G136" s="6">
        <f t="shared" si="14"/>
        <v>67441.7</v>
      </c>
      <c r="H136" s="6">
        <f t="shared" si="14"/>
        <v>719.2</v>
      </c>
      <c r="I136" s="48">
        <f t="shared" ref="I136:I168" si="15">G136+H136</f>
        <v>68160.899999999994</v>
      </c>
    </row>
    <row r="137" spans="1:10" ht="22.5" customHeight="1" x14ac:dyDescent="0.3">
      <c r="A137" s="9" t="s">
        <v>211</v>
      </c>
      <c r="B137" s="10" t="s">
        <v>165</v>
      </c>
      <c r="C137" s="11">
        <f>C142+C144</f>
        <v>3534.9</v>
      </c>
      <c r="D137" s="8">
        <f>D138+D139+D140+D141+D142+D143+D144+D145+D146</f>
        <v>70836.399999999994</v>
      </c>
      <c r="E137" s="1">
        <f>E142+E144+E138+E139+E143+E145+E146+E140+E141</f>
        <v>74371.3</v>
      </c>
      <c r="F137" s="1">
        <f>F142+F144+F138+F139+F143+F145+F146+F140+F141</f>
        <v>-6929.6</v>
      </c>
      <c r="G137" s="6">
        <f>G142+G144+G138+G139+G143+G145+G146+G140+G141</f>
        <v>67441.7</v>
      </c>
      <c r="H137" s="6">
        <f>H138+H139+H141+H142+H143+H144+H145+H146</f>
        <v>719.2</v>
      </c>
      <c r="I137" s="48">
        <f t="shared" si="15"/>
        <v>68160.899999999994</v>
      </c>
      <c r="J137" s="7"/>
    </row>
    <row r="138" spans="1:10" ht="62.25" customHeight="1" x14ac:dyDescent="0.3">
      <c r="A138" s="46" t="s">
        <v>281</v>
      </c>
      <c r="B138" s="47" t="s">
        <v>166</v>
      </c>
      <c r="C138" s="11"/>
      <c r="D138" s="8">
        <f t="shared" ref="D138:D168" si="16">E138-C138</f>
        <v>30</v>
      </c>
      <c r="E138" s="1">
        <v>30</v>
      </c>
      <c r="F138" s="41"/>
      <c r="G138" s="48">
        <f t="shared" ref="G138:G146" si="17">E138+F138</f>
        <v>30</v>
      </c>
      <c r="H138" s="48"/>
      <c r="I138" s="48">
        <f t="shared" si="15"/>
        <v>30</v>
      </c>
    </row>
    <row r="139" spans="1:10" ht="72" customHeight="1" x14ac:dyDescent="0.3">
      <c r="A139" s="46" t="s">
        <v>287</v>
      </c>
      <c r="B139" s="47" t="s">
        <v>234</v>
      </c>
      <c r="C139" s="11"/>
      <c r="D139" s="8">
        <v>204.1</v>
      </c>
      <c r="E139" s="1">
        <v>204.1</v>
      </c>
      <c r="F139" s="41"/>
      <c r="G139" s="48">
        <f t="shared" si="17"/>
        <v>204.1</v>
      </c>
      <c r="H139" s="48">
        <v>775.5</v>
      </c>
      <c r="I139" s="48">
        <f t="shared" si="15"/>
        <v>979.6</v>
      </c>
    </row>
    <row r="140" spans="1:10" ht="72" customHeight="1" x14ac:dyDescent="0.3">
      <c r="A140" s="46"/>
      <c r="B140" s="47" t="s">
        <v>239</v>
      </c>
      <c r="C140" s="11"/>
      <c r="D140" s="8">
        <f t="shared" si="16"/>
        <v>6929.6</v>
      </c>
      <c r="E140" s="1">
        <v>6929.6</v>
      </c>
      <c r="F140" s="41">
        <v>-6929.6</v>
      </c>
      <c r="G140" s="48">
        <f t="shared" si="17"/>
        <v>0</v>
      </c>
      <c r="H140" s="48"/>
      <c r="I140" s="48">
        <f t="shared" si="15"/>
        <v>0</v>
      </c>
    </row>
    <row r="141" spans="1:10" ht="68.25" customHeight="1" x14ac:dyDescent="0.3">
      <c r="A141" s="46" t="s">
        <v>282</v>
      </c>
      <c r="B141" s="47" t="s">
        <v>240</v>
      </c>
      <c r="C141" s="11"/>
      <c r="D141" s="8">
        <f t="shared" si="16"/>
        <v>420</v>
      </c>
      <c r="E141" s="1">
        <v>420</v>
      </c>
      <c r="F141" s="41"/>
      <c r="G141" s="48">
        <f t="shared" si="17"/>
        <v>420</v>
      </c>
      <c r="H141" s="48"/>
      <c r="I141" s="48">
        <f t="shared" si="15"/>
        <v>420</v>
      </c>
    </row>
    <row r="142" spans="1:10" ht="56.25" customHeight="1" x14ac:dyDescent="0.3">
      <c r="A142" s="46" t="s">
        <v>284</v>
      </c>
      <c r="B142" s="44" t="s">
        <v>167</v>
      </c>
      <c r="C142" s="11">
        <v>2562</v>
      </c>
      <c r="D142" s="8">
        <f t="shared" si="16"/>
        <v>184.90000000000009</v>
      </c>
      <c r="E142" s="1">
        <v>2746.9</v>
      </c>
      <c r="F142" s="41"/>
      <c r="G142" s="48">
        <f t="shared" si="17"/>
        <v>2746.9</v>
      </c>
      <c r="H142" s="48"/>
      <c r="I142" s="48">
        <f t="shared" si="15"/>
        <v>2746.9</v>
      </c>
    </row>
    <row r="143" spans="1:10" ht="79.5" customHeight="1" x14ac:dyDescent="0.3">
      <c r="A143" s="46" t="s">
        <v>285</v>
      </c>
      <c r="B143" s="44" t="s">
        <v>168</v>
      </c>
      <c r="C143" s="11"/>
      <c r="D143" s="8">
        <f t="shared" si="16"/>
        <v>15.4</v>
      </c>
      <c r="E143" s="1">
        <v>15.4</v>
      </c>
      <c r="F143" s="41"/>
      <c r="G143" s="48">
        <f t="shared" si="17"/>
        <v>15.4</v>
      </c>
      <c r="H143" s="48">
        <v>-15.4</v>
      </c>
      <c r="I143" s="48">
        <f t="shared" si="15"/>
        <v>0</v>
      </c>
    </row>
    <row r="144" spans="1:10" ht="66.75" customHeight="1" x14ac:dyDescent="0.3">
      <c r="A144" s="46" t="s">
        <v>283</v>
      </c>
      <c r="B144" s="44" t="s">
        <v>237</v>
      </c>
      <c r="C144" s="11">
        <v>972.9</v>
      </c>
      <c r="D144" s="8">
        <f t="shared" si="16"/>
        <v>131.39999999999998</v>
      </c>
      <c r="E144" s="1">
        <v>1104.3</v>
      </c>
      <c r="F144" s="41"/>
      <c r="G144" s="48">
        <f t="shared" si="17"/>
        <v>1104.3</v>
      </c>
      <c r="H144" s="48"/>
      <c r="I144" s="48">
        <f t="shared" si="15"/>
        <v>1104.3</v>
      </c>
    </row>
    <row r="145" spans="1:10" ht="78.75" customHeight="1" x14ac:dyDescent="0.3">
      <c r="A145" s="46" t="s">
        <v>286</v>
      </c>
      <c r="B145" s="44" t="s">
        <v>238</v>
      </c>
      <c r="C145" s="11"/>
      <c r="D145" s="8">
        <v>61680.1</v>
      </c>
      <c r="E145" s="1">
        <v>61680.1</v>
      </c>
      <c r="F145" s="41"/>
      <c r="G145" s="48">
        <f t="shared" si="17"/>
        <v>61680.1</v>
      </c>
      <c r="H145" s="48"/>
      <c r="I145" s="48">
        <f t="shared" si="15"/>
        <v>61680.1</v>
      </c>
    </row>
    <row r="146" spans="1:10" ht="74.25" customHeight="1" x14ac:dyDescent="0.3">
      <c r="A146" s="46" t="s">
        <v>288</v>
      </c>
      <c r="B146" s="44" t="s">
        <v>169</v>
      </c>
      <c r="C146" s="11"/>
      <c r="D146" s="8">
        <f t="shared" si="16"/>
        <v>1240.9000000000001</v>
      </c>
      <c r="E146" s="1">
        <v>1240.9000000000001</v>
      </c>
      <c r="F146" s="41"/>
      <c r="G146" s="48">
        <f t="shared" si="17"/>
        <v>1240.9000000000001</v>
      </c>
      <c r="H146" s="48">
        <v>-40.9</v>
      </c>
      <c r="I146" s="48">
        <f t="shared" si="15"/>
        <v>1200</v>
      </c>
    </row>
    <row r="147" spans="1:10" ht="40.5" customHeight="1" x14ac:dyDescent="0.3">
      <c r="A147" s="9" t="s">
        <v>212</v>
      </c>
      <c r="B147" s="10" t="s">
        <v>170</v>
      </c>
      <c r="C147" s="11">
        <f>C165+C148+C164+C168</f>
        <v>178972.2</v>
      </c>
      <c r="D147" s="6">
        <f>D165+D148+D164+D167+D169+D171</f>
        <v>34465.799999999981</v>
      </c>
      <c r="E147" s="1">
        <f>E165+E148+E164+E167+E169+E171</f>
        <v>213438</v>
      </c>
      <c r="F147" s="1">
        <f>F165+F148+F164+F167+F169+F171</f>
        <v>-950.8</v>
      </c>
      <c r="G147" s="6">
        <f>G165+G148+G164+G167+G169+G171</f>
        <v>212487.2</v>
      </c>
      <c r="H147" s="6"/>
      <c r="I147" s="48">
        <f t="shared" si="15"/>
        <v>212487.2</v>
      </c>
      <c r="J147" s="45">
        <f>I148+I163+I166+I168+I170+I172</f>
        <v>212487.2</v>
      </c>
    </row>
    <row r="148" spans="1:10" ht="31.5" x14ac:dyDescent="0.3">
      <c r="A148" s="9" t="s">
        <v>213</v>
      </c>
      <c r="B148" s="10" t="s">
        <v>171</v>
      </c>
      <c r="C148" s="11">
        <f>C149</f>
        <v>173076</v>
      </c>
      <c r="D148" s="6">
        <f>D149</f>
        <v>34144.199999999983</v>
      </c>
      <c r="E148" s="1">
        <f>E149</f>
        <v>207220.2</v>
      </c>
      <c r="F148" s="1">
        <f>F149</f>
        <v>0</v>
      </c>
      <c r="G148" s="6">
        <f>G149</f>
        <v>207220.2</v>
      </c>
      <c r="H148" s="6"/>
      <c r="I148" s="48">
        <f t="shared" si="15"/>
        <v>207220.2</v>
      </c>
      <c r="J148" s="7"/>
    </row>
    <row r="149" spans="1:10" ht="31.5" x14ac:dyDescent="0.3">
      <c r="A149" s="9" t="s">
        <v>214</v>
      </c>
      <c r="B149" s="10" t="s">
        <v>172</v>
      </c>
      <c r="C149" s="11">
        <f>C150+C151+C152+C153+C154+C155+C156+C157+C158+C159+C160+C161+C162+C169+C171</f>
        <v>173076</v>
      </c>
      <c r="D149" s="6">
        <f>D150+D151+D152+D153+D154+D155+D156+D157+D158+D159+D160+D161+D162</f>
        <v>34144.199999999983</v>
      </c>
      <c r="E149" s="1">
        <f>E150+E151+E152+E153+E154+E155+E156+E157+E158+E159+E160+E161+E162</f>
        <v>207220.2</v>
      </c>
      <c r="F149" s="1">
        <f>F150+F151+F152+F153+F154+F155+F156+F157+F158+F159+F160+F161+F162</f>
        <v>0</v>
      </c>
      <c r="G149" s="6">
        <f>G150+G151+G152+G153+G154+G155+G156+G157+G158+G159+G160+G161+G162</f>
        <v>207220.2</v>
      </c>
      <c r="H149" s="6"/>
      <c r="I149" s="48">
        <f t="shared" si="15"/>
        <v>207220.2</v>
      </c>
    </row>
    <row r="150" spans="1:10" s="50" customFormat="1" ht="84" customHeight="1" x14ac:dyDescent="0.3">
      <c r="A150" s="46"/>
      <c r="B150" s="12" t="s">
        <v>173</v>
      </c>
      <c r="C150" s="13">
        <v>5863</v>
      </c>
      <c r="D150" s="8">
        <f t="shared" si="16"/>
        <v>-6.5</v>
      </c>
      <c r="E150" s="14">
        <v>5856.5</v>
      </c>
      <c r="F150" s="49"/>
      <c r="G150" s="48">
        <f t="shared" ref="G150:G175" si="18">E150+F150</f>
        <v>5856.5</v>
      </c>
      <c r="H150" s="48"/>
      <c r="I150" s="48">
        <f t="shared" si="15"/>
        <v>5856.5</v>
      </c>
    </row>
    <row r="151" spans="1:10" s="50" customFormat="1" ht="73.5" customHeight="1" x14ac:dyDescent="0.3">
      <c r="A151" s="46" t="s">
        <v>299</v>
      </c>
      <c r="B151" s="15" t="s">
        <v>197</v>
      </c>
      <c r="C151" s="16">
        <v>99.5</v>
      </c>
      <c r="D151" s="8">
        <f t="shared" si="16"/>
        <v>691.2</v>
      </c>
      <c r="E151" s="17">
        <v>790.7</v>
      </c>
      <c r="F151" s="49"/>
      <c r="G151" s="48">
        <f t="shared" si="18"/>
        <v>790.7</v>
      </c>
      <c r="H151" s="48"/>
      <c r="I151" s="48">
        <f t="shared" si="15"/>
        <v>790.7</v>
      </c>
    </row>
    <row r="152" spans="1:10" s="50" customFormat="1" ht="90" customHeight="1" x14ac:dyDescent="0.3">
      <c r="A152" s="46"/>
      <c r="B152" s="18" t="s">
        <v>174</v>
      </c>
      <c r="C152" s="16">
        <v>0.3</v>
      </c>
      <c r="D152" s="8">
        <f t="shared" si="16"/>
        <v>-0.3</v>
      </c>
      <c r="E152" s="17">
        <v>0</v>
      </c>
      <c r="F152" s="49"/>
      <c r="G152" s="48">
        <f t="shared" si="18"/>
        <v>0</v>
      </c>
      <c r="H152" s="48"/>
      <c r="I152" s="48">
        <f t="shared" si="15"/>
        <v>0</v>
      </c>
    </row>
    <row r="153" spans="1:10" s="50" customFormat="1" ht="60" x14ac:dyDescent="0.3">
      <c r="A153" s="46" t="s">
        <v>298</v>
      </c>
      <c r="B153" s="15" t="s">
        <v>175</v>
      </c>
      <c r="C153" s="16">
        <v>1426.1</v>
      </c>
      <c r="D153" s="8">
        <f t="shared" si="16"/>
        <v>5.4000000000000909</v>
      </c>
      <c r="E153" s="17">
        <v>1431.5</v>
      </c>
      <c r="F153" s="49"/>
      <c r="G153" s="48">
        <f t="shared" si="18"/>
        <v>1431.5</v>
      </c>
      <c r="H153" s="48"/>
      <c r="I153" s="48">
        <f t="shared" si="15"/>
        <v>1431.5</v>
      </c>
    </row>
    <row r="154" spans="1:10" s="50" customFormat="1" ht="132" customHeight="1" x14ac:dyDescent="0.3">
      <c r="A154" s="46" t="s">
        <v>297</v>
      </c>
      <c r="B154" s="18" t="s">
        <v>176</v>
      </c>
      <c r="C154" s="16">
        <v>163364.6</v>
      </c>
      <c r="D154" s="8">
        <f t="shared" si="16"/>
        <v>32843.199999999983</v>
      </c>
      <c r="E154" s="17">
        <v>196207.8</v>
      </c>
      <c r="F154" s="49"/>
      <c r="G154" s="48">
        <f t="shared" si="18"/>
        <v>196207.8</v>
      </c>
      <c r="H154" s="48"/>
      <c r="I154" s="48">
        <f t="shared" si="15"/>
        <v>196207.8</v>
      </c>
    </row>
    <row r="155" spans="1:10" s="50" customFormat="1" ht="51" customHeight="1" x14ac:dyDescent="0.3">
      <c r="A155" s="46" t="s">
        <v>296</v>
      </c>
      <c r="B155" s="15" t="s">
        <v>177</v>
      </c>
      <c r="C155" s="16">
        <v>611.70000000000005</v>
      </c>
      <c r="D155" s="8">
        <f t="shared" si="16"/>
        <v>157.79999999999995</v>
      </c>
      <c r="E155" s="17">
        <v>769.5</v>
      </c>
      <c r="F155" s="49"/>
      <c r="G155" s="48">
        <f t="shared" si="18"/>
        <v>769.5</v>
      </c>
      <c r="H155" s="48"/>
      <c r="I155" s="48">
        <f t="shared" si="15"/>
        <v>769.5</v>
      </c>
    </row>
    <row r="156" spans="1:10" s="50" customFormat="1" ht="60" x14ac:dyDescent="0.3">
      <c r="A156" s="46" t="s">
        <v>295</v>
      </c>
      <c r="B156" s="18" t="s">
        <v>178</v>
      </c>
      <c r="C156" s="16">
        <v>799.1</v>
      </c>
      <c r="D156" s="8">
        <f t="shared" si="16"/>
        <v>409.9</v>
      </c>
      <c r="E156" s="17">
        <v>1209</v>
      </c>
      <c r="F156" s="49"/>
      <c r="G156" s="48">
        <f t="shared" si="18"/>
        <v>1209</v>
      </c>
      <c r="H156" s="48"/>
      <c r="I156" s="48">
        <f t="shared" si="15"/>
        <v>1209</v>
      </c>
    </row>
    <row r="157" spans="1:10" s="50" customFormat="1" ht="60" x14ac:dyDescent="0.3">
      <c r="A157" s="46" t="s">
        <v>294</v>
      </c>
      <c r="B157" s="18" t="s">
        <v>179</v>
      </c>
      <c r="C157" s="16">
        <v>51.6</v>
      </c>
      <c r="D157" s="8">
        <f t="shared" si="16"/>
        <v>0.5</v>
      </c>
      <c r="E157" s="17">
        <v>52.1</v>
      </c>
      <c r="F157" s="49"/>
      <c r="G157" s="48">
        <f t="shared" si="18"/>
        <v>52.1</v>
      </c>
      <c r="H157" s="48"/>
      <c r="I157" s="48">
        <f t="shared" si="15"/>
        <v>52.1</v>
      </c>
    </row>
    <row r="158" spans="1:10" s="50" customFormat="1" ht="75" x14ac:dyDescent="0.3">
      <c r="A158" s="46" t="s">
        <v>293</v>
      </c>
      <c r="B158" s="18" t="s">
        <v>180</v>
      </c>
      <c r="C158" s="16">
        <v>185.9</v>
      </c>
      <c r="D158" s="8">
        <f t="shared" si="16"/>
        <v>39.199999999999989</v>
      </c>
      <c r="E158" s="17">
        <v>225.1</v>
      </c>
      <c r="F158" s="49"/>
      <c r="G158" s="48">
        <f t="shared" si="18"/>
        <v>225.1</v>
      </c>
      <c r="H158" s="48"/>
      <c r="I158" s="48">
        <f t="shared" si="15"/>
        <v>225.1</v>
      </c>
    </row>
    <row r="159" spans="1:10" s="50" customFormat="1" ht="52.5" customHeight="1" x14ac:dyDescent="0.3">
      <c r="A159" s="46" t="s">
        <v>292</v>
      </c>
      <c r="B159" s="18" t="s">
        <v>181</v>
      </c>
      <c r="C159" s="16">
        <v>403.9</v>
      </c>
      <c r="D159" s="8">
        <f t="shared" si="16"/>
        <v>-45.399999999999977</v>
      </c>
      <c r="E159" s="17">
        <v>358.5</v>
      </c>
      <c r="F159" s="49"/>
      <c r="G159" s="48">
        <f t="shared" si="18"/>
        <v>358.5</v>
      </c>
      <c r="H159" s="48"/>
      <c r="I159" s="48">
        <f t="shared" si="15"/>
        <v>358.5</v>
      </c>
    </row>
    <row r="160" spans="1:10" s="50" customFormat="1" ht="113.25" customHeight="1" x14ac:dyDescent="0.3">
      <c r="A160" s="46" t="s">
        <v>291</v>
      </c>
      <c r="B160" s="18" t="s">
        <v>182</v>
      </c>
      <c r="C160" s="16">
        <v>191.9</v>
      </c>
      <c r="D160" s="8">
        <f t="shared" si="16"/>
        <v>-9.9999999999994316E-2</v>
      </c>
      <c r="E160" s="17">
        <v>191.8</v>
      </c>
      <c r="F160" s="49"/>
      <c r="G160" s="48">
        <f t="shared" si="18"/>
        <v>191.8</v>
      </c>
      <c r="H160" s="48"/>
      <c r="I160" s="48">
        <f t="shared" si="15"/>
        <v>191.8</v>
      </c>
    </row>
    <row r="161" spans="1:14" s="50" customFormat="1" ht="44.25" customHeight="1" x14ac:dyDescent="0.3">
      <c r="A161" s="46" t="s">
        <v>290</v>
      </c>
      <c r="B161" s="18" t="s">
        <v>183</v>
      </c>
      <c r="C161" s="16">
        <v>0.1</v>
      </c>
      <c r="D161" s="8">
        <f t="shared" si="16"/>
        <v>55.6</v>
      </c>
      <c r="E161" s="17">
        <v>55.7</v>
      </c>
      <c r="F161" s="49"/>
      <c r="G161" s="48">
        <f t="shared" si="18"/>
        <v>55.7</v>
      </c>
      <c r="H161" s="48"/>
      <c r="I161" s="48">
        <f t="shared" si="15"/>
        <v>55.7</v>
      </c>
    </row>
    <row r="162" spans="1:14" s="50" customFormat="1" ht="68.25" customHeight="1" x14ac:dyDescent="0.3">
      <c r="A162" s="9" t="s">
        <v>289</v>
      </c>
      <c r="B162" s="18" t="s">
        <v>184</v>
      </c>
      <c r="C162" s="16">
        <v>78.3</v>
      </c>
      <c r="D162" s="8">
        <f t="shared" si="16"/>
        <v>-6.2999999999999972</v>
      </c>
      <c r="E162" s="17">
        <v>72</v>
      </c>
      <c r="F162" s="49"/>
      <c r="G162" s="48">
        <f t="shared" si="18"/>
        <v>72</v>
      </c>
      <c r="H162" s="48"/>
      <c r="I162" s="48">
        <f t="shared" si="15"/>
        <v>72</v>
      </c>
    </row>
    <row r="163" spans="1:14" ht="76.5" customHeight="1" x14ac:dyDescent="0.3">
      <c r="A163" s="9" t="s">
        <v>215</v>
      </c>
      <c r="B163" s="10" t="s">
        <v>254</v>
      </c>
      <c r="C163" s="11">
        <f>C164</f>
        <v>5368.4</v>
      </c>
      <c r="D163" s="8">
        <f t="shared" si="16"/>
        <v>-313.5</v>
      </c>
      <c r="E163" s="1">
        <f>E164</f>
        <v>5054.8999999999996</v>
      </c>
      <c r="F163" s="41"/>
      <c r="G163" s="48">
        <f t="shared" si="18"/>
        <v>5054.8999999999996</v>
      </c>
      <c r="H163" s="48"/>
      <c r="I163" s="48">
        <f t="shared" si="15"/>
        <v>5054.8999999999996</v>
      </c>
    </row>
    <row r="164" spans="1:14" ht="75" customHeight="1" x14ac:dyDescent="0.3">
      <c r="A164" s="9" t="s">
        <v>216</v>
      </c>
      <c r="B164" s="10" t="s">
        <v>255</v>
      </c>
      <c r="C164" s="11">
        <v>5368.4</v>
      </c>
      <c r="D164" s="8">
        <f t="shared" si="16"/>
        <v>-313.5</v>
      </c>
      <c r="E164" s="1">
        <v>5054.8999999999996</v>
      </c>
      <c r="F164" s="41"/>
      <c r="G164" s="48">
        <f t="shared" si="18"/>
        <v>5054.8999999999996</v>
      </c>
      <c r="H164" s="48"/>
      <c r="I164" s="48">
        <f t="shared" si="15"/>
        <v>5054.8999999999996</v>
      </c>
    </row>
    <row r="165" spans="1:14" ht="53.25" customHeight="1" x14ac:dyDescent="0.3">
      <c r="A165" s="9" t="s">
        <v>259</v>
      </c>
      <c r="B165" s="10" t="s">
        <v>256</v>
      </c>
      <c r="C165" s="11">
        <f>SUM(C166)</f>
        <v>7.6</v>
      </c>
      <c r="D165" s="8">
        <f>E165-C165</f>
        <v>2</v>
      </c>
      <c r="E165" s="1">
        <f>SUM(E166)</f>
        <v>9.6</v>
      </c>
      <c r="F165" s="41"/>
      <c r="G165" s="48">
        <f t="shared" si="18"/>
        <v>9.6</v>
      </c>
      <c r="H165" s="48"/>
      <c r="I165" s="48">
        <f>G165+H165</f>
        <v>9.6</v>
      </c>
      <c r="N165" s="25" t="s">
        <v>279</v>
      </c>
    </row>
    <row r="166" spans="1:14" ht="61.5" customHeight="1" x14ac:dyDescent="0.3">
      <c r="A166" s="9" t="s">
        <v>258</v>
      </c>
      <c r="B166" s="10" t="s">
        <v>257</v>
      </c>
      <c r="C166" s="11">
        <v>7.6</v>
      </c>
      <c r="D166" s="8">
        <f>E166-C166</f>
        <v>2</v>
      </c>
      <c r="E166" s="1">
        <v>9.6</v>
      </c>
      <c r="F166" s="41"/>
      <c r="G166" s="48">
        <f t="shared" si="18"/>
        <v>9.6</v>
      </c>
      <c r="H166" s="48"/>
      <c r="I166" s="48">
        <f>G166+H166</f>
        <v>9.6</v>
      </c>
    </row>
    <row r="167" spans="1:14" ht="35.25" customHeight="1" x14ac:dyDescent="0.3">
      <c r="A167" s="9" t="s">
        <v>217</v>
      </c>
      <c r="B167" s="10" t="s">
        <v>185</v>
      </c>
      <c r="C167" s="11">
        <f>C168</f>
        <v>520.20000000000005</v>
      </c>
      <c r="D167" s="8">
        <f>E167-C167</f>
        <v>430.59999999999991</v>
      </c>
      <c r="E167" s="1">
        <v>950.8</v>
      </c>
      <c r="F167" s="41">
        <v>-950.8</v>
      </c>
      <c r="G167" s="48">
        <f t="shared" si="18"/>
        <v>0</v>
      </c>
      <c r="H167" s="48"/>
      <c r="I167" s="48">
        <f t="shared" si="15"/>
        <v>0</v>
      </c>
    </row>
    <row r="168" spans="1:14" ht="36.75" customHeight="1" x14ac:dyDescent="0.3">
      <c r="A168" s="9" t="s">
        <v>218</v>
      </c>
      <c r="B168" s="10" t="s">
        <v>185</v>
      </c>
      <c r="C168" s="11">
        <v>520.20000000000005</v>
      </c>
      <c r="D168" s="8">
        <f t="shared" si="16"/>
        <v>430.59999999999991</v>
      </c>
      <c r="E168" s="1">
        <v>950.8</v>
      </c>
      <c r="F168" s="41">
        <v>-950.8</v>
      </c>
      <c r="G168" s="48">
        <f t="shared" si="18"/>
        <v>0</v>
      </c>
      <c r="H168" s="48"/>
      <c r="I168" s="48">
        <f t="shared" si="15"/>
        <v>0</v>
      </c>
    </row>
    <row r="169" spans="1:14" ht="47.25" x14ac:dyDescent="0.3">
      <c r="A169" s="51" t="s">
        <v>219</v>
      </c>
      <c r="B169" s="52" t="s">
        <v>198</v>
      </c>
      <c r="C169" s="53">
        <v>0</v>
      </c>
      <c r="D169" s="8">
        <f t="shared" ref="D169:D175" si="19">E169-C169</f>
        <v>86</v>
      </c>
      <c r="E169" s="54">
        <f>E170</f>
        <v>86</v>
      </c>
      <c r="F169" s="41"/>
      <c r="G169" s="48">
        <f t="shared" si="18"/>
        <v>86</v>
      </c>
      <c r="H169" s="48"/>
      <c r="I169" s="48">
        <f t="shared" ref="I169:I180" si="20">G169+H169</f>
        <v>86</v>
      </c>
    </row>
    <row r="170" spans="1:14" ht="53.25" customHeight="1" x14ac:dyDescent="0.3">
      <c r="A170" s="9" t="s">
        <v>220</v>
      </c>
      <c r="B170" s="10" t="s">
        <v>198</v>
      </c>
      <c r="C170" s="65">
        <v>0</v>
      </c>
      <c r="D170" s="8">
        <f t="shared" si="19"/>
        <v>86</v>
      </c>
      <c r="E170" s="66">
        <v>86</v>
      </c>
      <c r="F170" s="41"/>
      <c r="G170" s="48">
        <f t="shared" si="18"/>
        <v>86</v>
      </c>
      <c r="H170" s="48"/>
      <c r="I170" s="48">
        <f t="shared" si="20"/>
        <v>86</v>
      </c>
    </row>
    <row r="171" spans="1:14" ht="57" customHeight="1" x14ac:dyDescent="0.3">
      <c r="A171" s="9" t="s">
        <v>221</v>
      </c>
      <c r="B171" s="10" t="s">
        <v>199</v>
      </c>
      <c r="C171" s="11">
        <v>0</v>
      </c>
      <c r="D171" s="8">
        <f t="shared" si="19"/>
        <v>116.5</v>
      </c>
      <c r="E171" s="1">
        <f>E172</f>
        <v>116.5</v>
      </c>
      <c r="F171" s="41"/>
      <c r="G171" s="48">
        <f t="shared" si="18"/>
        <v>116.5</v>
      </c>
      <c r="H171" s="48"/>
      <c r="I171" s="48">
        <f t="shared" si="20"/>
        <v>116.5</v>
      </c>
    </row>
    <row r="172" spans="1:14" ht="63" x14ac:dyDescent="0.3">
      <c r="A172" s="9" t="s">
        <v>222</v>
      </c>
      <c r="B172" s="10" t="s">
        <v>200</v>
      </c>
      <c r="C172" s="11">
        <v>0</v>
      </c>
      <c r="D172" s="8">
        <f t="shared" si="19"/>
        <v>116.5</v>
      </c>
      <c r="E172" s="1">
        <v>116.5</v>
      </c>
      <c r="F172" s="41"/>
      <c r="G172" s="48">
        <f t="shared" si="18"/>
        <v>116.5</v>
      </c>
      <c r="H172" s="48"/>
      <c r="I172" s="48">
        <f t="shared" si="20"/>
        <v>116.5</v>
      </c>
    </row>
    <row r="173" spans="1:14" ht="21.75" customHeight="1" x14ac:dyDescent="0.3">
      <c r="A173" s="9" t="s">
        <v>223</v>
      </c>
      <c r="B173" s="10" t="s">
        <v>186</v>
      </c>
      <c r="C173" s="55">
        <v>90</v>
      </c>
      <c r="D173" s="8">
        <f t="shared" si="19"/>
        <v>0</v>
      </c>
      <c r="E173" s="1">
        <f>E174</f>
        <v>90</v>
      </c>
      <c r="F173" s="41"/>
      <c r="G173" s="48">
        <f t="shared" si="18"/>
        <v>90</v>
      </c>
      <c r="H173" s="48">
        <f>H175</f>
        <v>9</v>
      </c>
      <c r="I173" s="48">
        <f t="shared" si="20"/>
        <v>99</v>
      </c>
      <c r="J173" s="63">
        <f>I173</f>
        <v>99</v>
      </c>
    </row>
    <row r="174" spans="1:14" ht="52.5" customHeight="1" x14ac:dyDescent="0.3">
      <c r="A174" s="9" t="s">
        <v>224</v>
      </c>
      <c r="B174" s="10" t="s">
        <v>187</v>
      </c>
      <c r="C174" s="55">
        <v>90</v>
      </c>
      <c r="D174" s="8">
        <f t="shared" si="19"/>
        <v>0</v>
      </c>
      <c r="E174" s="1">
        <f>E175</f>
        <v>90</v>
      </c>
      <c r="F174" s="41"/>
      <c r="G174" s="48">
        <f t="shared" si="18"/>
        <v>90</v>
      </c>
      <c r="H174" s="48"/>
      <c r="I174" s="48">
        <f t="shared" si="20"/>
        <v>90</v>
      </c>
    </row>
    <row r="175" spans="1:14" ht="64.5" customHeight="1" x14ac:dyDescent="0.3">
      <c r="A175" s="9" t="s">
        <v>225</v>
      </c>
      <c r="B175" s="10" t="s">
        <v>188</v>
      </c>
      <c r="C175" s="55">
        <v>90</v>
      </c>
      <c r="D175" s="8">
        <f t="shared" si="19"/>
        <v>0</v>
      </c>
      <c r="E175" s="56">
        <v>90</v>
      </c>
      <c r="F175" s="57"/>
      <c r="G175" s="64">
        <f t="shared" si="18"/>
        <v>90</v>
      </c>
      <c r="H175" s="48">
        <v>9</v>
      </c>
      <c r="I175" s="48">
        <f t="shared" si="20"/>
        <v>99</v>
      </c>
    </row>
    <row r="176" spans="1:14" ht="34.5" customHeight="1" x14ac:dyDescent="0.3">
      <c r="A176" s="9" t="s">
        <v>310</v>
      </c>
      <c r="B176" s="10" t="s">
        <v>309</v>
      </c>
      <c r="C176" s="58"/>
      <c r="D176" s="8"/>
      <c r="E176" s="56"/>
      <c r="F176" s="57"/>
      <c r="G176" s="64"/>
      <c r="H176" s="48">
        <f>H177+H178</f>
        <v>1989.12535</v>
      </c>
      <c r="I176" s="48">
        <f t="shared" si="20"/>
        <v>1989.12535</v>
      </c>
      <c r="J176" s="63">
        <f>I176</f>
        <v>1989.12535</v>
      </c>
      <c r="L176" s="7">
        <f>H146+H143+H128+H123</f>
        <v>-406.5520199999998</v>
      </c>
    </row>
    <row r="177" spans="1:10" ht="37.5" customHeight="1" x14ac:dyDescent="0.3">
      <c r="A177" s="9" t="s">
        <v>305</v>
      </c>
      <c r="B177" s="19" t="s">
        <v>307</v>
      </c>
      <c r="C177" s="20"/>
      <c r="D177" s="8"/>
      <c r="E177" s="56"/>
      <c r="F177" s="57"/>
      <c r="G177" s="64"/>
      <c r="H177" s="48">
        <v>1500.1773900000001</v>
      </c>
      <c r="I177" s="48">
        <f t="shared" si="20"/>
        <v>1500.1773900000001</v>
      </c>
    </row>
    <row r="178" spans="1:10" ht="33.75" customHeight="1" x14ac:dyDescent="0.3">
      <c r="A178" s="9" t="s">
        <v>306</v>
      </c>
      <c r="B178" s="19" t="s">
        <v>308</v>
      </c>
      <c r="C178" s="20"/>
      <c r="D178" s="8"/>
      <c r="E178" s="56"/>
      <c r="F178" s="57"/>
      <c r="G178" s="64"/>
      <c r="H178" s="48">
        <f>18.46646+470.4815</f>
        <v>488.94795999999997</v>
      </c>
      <c r="I178" s="48">
        <f t="shared" si="20"/>
        <v>488.94795999999997</v>
      </c>
    </row>
    <row r="179" spans="1:10" ht="51.75" customHeight="1" x14ac:dyDescent="0.3">
      <c r="A179" s="9" t="s">
        <v>275</v>
      </c>
      <c r="B179" s="10" t="s">
        <v>277</v>
      </c>
      <c r="C179" s="59"/>
      <c r="D179" s="60">
        <v>537.55999999999995</v>
      </c>
      <c r="E179" s="41"/>
      <c r="F179" s="41">
        <f>391.91064-259.8663</f>
        <v>132.04433999999998</v>
      </c>
      <c r="G179" s="64">
        <f>E179+F179</f>
        <v>132.04433999999998</v>
      </c>
      <c r="H179" s="48">
        <f>30+150</f>
        <v>180</v>
      </c>
      <c r="I179" s="48">
        <f t="shared" si="20"/>
        <v>312.04433999999998</v>
      </c>
      <c r="J179" s="63">
        <f>I179</f>
        <v>312.04433999999998</v>
      </c>
    </row>
    <row r="180" spans="1:10" ht="53.25" customHeight="1" x14ac:dyDescent="0.3">
      <c r="A180" s="9" t="s">
        <v>276</v>
      </c>
      <c r="B180" s="10" t="s">
        <v>278</v>
      </c>
      <c r="C180" s="61"/>
      <c r="D180" s="59">
        <v>-1924.9</v>
      </c>
      <c r="E180" s="41"/>
      <c r="F180" s="41">
        <f>-5055.57199+259.8663+4632.06942</f>
        <v>-163.63627000000088</v>
      </c>
      <c r="G180" s="48">
        <f>E180+F180</f>
        <v>-163.63627000000088</v>
      </c>
      <c r="H180" s="48"/>
      <c r="I180" s="48">
        <f t="shared" si="20"/>
        <v>-163.63627000000088</v>
      </c>
      <c r="J180" s="63">
        <f>I180</f>
        <v>-163.63627000000088</v>
      </c>
    </row>
  </sheetData>
  <mergeCells count="13">
    <mergeCell ref="H2:I2"/>
    <mergeCell ref="G3:I3"/>
    <mergeCell ref="H4:I4"/>
    <mergeCell ref="G8:G10"/>
    <mergeCell ref="F8:F10"/>
    <mergeCell ref="A5:G6"/>
    <mergeCell ref="A8:A10"/>
    <mergeCell ref="B8:B10"/>
    <mergeCell ref="C8:C10"/>
    <mergeCell ref="D8:D10"/>
    <mergeCell ref="E8:E10"/>
    <mergeCell ref="H8:H10"/>
    <mergeCell ref="I8:I10"/>
  </mergeCells>
  <pageMargins left="0.9055118110236221" right="0.70866141732283472" top="0.55118110236220474" bottom="0.55118110236220474" header="0" footer="0"/>
  <pageSetup paperSize="9" scale="51" fitToHeight="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cp:lastPrinted>2019-05-17T03:12:45Z</cp:lastPrinted>
  <dcterms:created xsi:type="dcterms:W3CDTF">2017-10-31T03:23:39Z</dcterms:created>
  <dcterms:modified xsi:type="dcterms:W3CDTF">2019-05-24T05:30:12Z</dcterms:modified>
</cp:coreProperties>
</file>