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5" windowWidth="14805" windowHeight="7470" activeTab="3"/>
  </bookViews>
  <sheets>
    <sheet name="8 публ об 2018г" sheetId="32" r:id="rId1"/>
    <sheet name="прил 18-БИ (2018г)" sheetId="31" r:id="rId2"/>
    <sheet name="прил 20 дор фонд" sheetId="13" r:id="rId3"/>
    <sheet name="22 СП-2018" sheetId="25" r:id="rId4"/>
    <sheet name="Лист1" sheetId="16" state="hidden" r:id="rId5"/>
    <sheet name="8 Разд подр (2)" sheetId="17" state="hidden" r:id="rId6"/>
    <sheet name="Лист2" sheetId="28" r:id="rId7"/>
  </sheets>
  <externalReferences>
    <externalReference r:id="rId8"/>
  </externalReferences>
  <definedNames>
    <definedName name="В11" localSheetId="3">#REF!</definedName>
    <definedName name="В11" localSheetId="0">#REF!</definedName>
    <definedName name="В11" localSheetId="1">#REF!</definedName>
    <definedName name="В11">#REF!</definedName>
    <definedName name="_xlnm.Print_Area" localSheetId="3">'22 СП-2018'!$C$1:$P$23</definedName>
    <definedName name="_xlnm.Print_Area" localSheetId="0">'8 публ об 2018г'!$A$1:$N$17</definedName>
    <definedName name="_xlnm.Print_Area" localSheetId="5">'8 Разд подр (2)'!$A$1:$G$64</definedName>
    <definedName name="_xlnm.Print_Area" localSheetId="1">'прил 18-БИ (2018г)'!$A$1:$J$20</definedName>
    <definedName name="_xlnm.Print_Area" localSheetId="2">'прил 20 дор фонд'!$A$1:$N$13</definedName>
    <definedName name="_xlnm.Print_Area">#REF!</definedName>
    <definedName name="п" localSheetId="3">#REF!</definedName>
    <definedName name="п" localSheetId="1">#REF!</definedName>
    <definedName name="п">#REF!</definedName>
    <definedName name="Прил16дляраб" localSheetId="3">#REF!</definedName>
    <definedName name="Прил16дляраб" localSheetId="1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G14" i="25" l="1"/>
  <c r="H17" i="25"/>
  <c r="G17" i="25"/>
  <c r="H14" i="25"/>
  <c r="L14" i="25"/>
  <c r="N14" i="25"/>
  <c r="I17" i="25"/>
  <c r="I14" i="25"/>
  <c r="K17" i="25"/>
  <c r="K14" i="25"/>
  <c r="J17" i="25"/>
  <c r="J14" i="25"/>
  <c r="L17" i="25"/>
  <c r="N17" i="25"/>
  <c r="M16" i="25"/>
  <c r="M17" i="25"/>
  <c r="M14" i="25"/>
  <c r="O17" i="25"/>
  <c r="O14" i="25"/>
  <c r="P14" i="25"/>
  <c r="D13" i="32"/>
  <c r="L11" i="32"/>
  <c r="M11" i="32"/>
  <c r="N11" i="32"/>
  <c r="K11" i="32"/>
  <c r="D11" i="32"/>
  <c r="J8" i="13"/>
  <c r="J16" i="32" l="1"/>
  <c r="I16" i="32"/>
  <c r="H16" i="32"/>
  <c r="G16" i="32"/>
  <c r="F16" i="32"/>
  <c r="E16" i="32"/>
  <c r="N15" i="32"/>
  <c r="M15" i="32"/>
  <c r="L15" i="32"/>
  <c r="K15" i="32"/>
  <c r="D15" i="32"/>
  <c r="N14" i="32"/>
  <c r="N16" i="32" s="1"/>
  <c r="M14" i="32"/>
  <c r="M16" i="32" s="1"/>
  <c r="L14" i="32"/>
  <c r="L16" i="32" s="1"/>
  <c r="K14" i="32"/>
  <c r="K16" i="32" s="1"/>
  <c r="D14" i="32"/>
  <c r="D16" i="32" s="1"/>
  <c r="J13" i="32"/>
  <c r="J17" i="32" s="1"/>
  <c r="I13" i="32"/>
  <c r="I17" i="32" s="1"/>
  <c r="H13" i="32"/>
  <c r="H17" i="32" s="1"/>
  <c r="G13" i="32"/>
  <c r="G17" i="32" s="1"/>
  <c r="F13" i="32"/>
  <c r="F17" i="32" s="1"/>
  <c r="E13" i="32"/>
  <c r="E17" i="32" s="1"/>
  <c r="N12" i="32"/>
  <c r="M12" i="32"/>
  <c r="L12" i="32"/>
  <c r="K12" i="32"/>
  <c r="D12" i="32"/>
  <c r="N10" i="32"/>
  <c r="N13" i="32" s="1"/>
  <c r="N17" i="32" s="1"/>
  <c r="M10" i="32"/>
  <c r="M13" i="32" s="1"/>
  <c r="M17" i="32" s="1"/>
  <c r="L10" i="32"/>
  <c r="L13" i="32" s="1"/>
  <c r="L17" i="32" s="1"/>
  <c r="K10" i="32"/>
  <c r="D10" i="32"/>
  <c r="K9" i="32"/>
  <c r="K13" i="32" s="1"/>
  <c r="K17" i="32" s="1"/>
  <c r="D9" i="32"/>
  <c r="D17" i="32" s="1"/>
  <c r="G15" i="31" l="1"/>
  <c r="G14" i="31"/>
  <c r="C10" i="31" l="1"/>
  <c r="G15" i="25" l="1"/>
  <c r="O19" i="25"/>
  <c r="N19" i="25" l="1"/>
  <c r="H16" i="25" l="1"/>
  <c r="F13" i="31" l="1"/>
  <c r="G11" i="25" l="1"/>
  <c r="F17" i="25"/>
  <c r="H15" i="25"/>
  <c r="I15" i="25"/>
  <c r="J15" i="25"/>
  <c r="K15" i="25"/>
  <c r="L15" i="25"/>
  <c r="M15" i="25"/>
  <c r="N15" i="25"/>
  <c r="O15" i="25"/>
  <c r="P15" i="25"/>
  <c r="F20" i="25"/>
  <c r="F21" i="25"/>
  <c r="F22" i="25"/>
  <c r="N16" i="25"/>
  <c r="G13" i="31"/>
  <c r="G12" i="31" s="1"/>
  <c r="D13" i="31"/>
  <c r="C13" i="31"/>
  <c r="B15" i="31"/>
  <c r="E15" i="31"/>
  <c r="I15" i="31"/>
  <c r="J15" i="31"/>
  <c r="D17" i="31"/>
  <c r="F17" i="31"/>
  <c r="G17" i="31"/>
  <c r="C17" i="31"/>
  <c r="I19" i="31"/>
  <c r="J19" i="31"/>
  <c r="B19" i="31"/>
  <c r="E19" i="31"/>
  <c r="E17" i="31" l="1"/>
  <c r="B17" i="31"/>
  <c r="G10" i="25"/>
  <c r="H15" i="31"/>
  <c r="H19" i="31"/>
  <c r="J7" i="13" l="1"/>
  <c r="G9" i="13"/>
  <c r="G10" i="13"/>
  <c r="G11" i="13"/>
  <c r="G12" i="13"/>
  <c r="G13" i="13"/>
  <c r="G8" i="13"/>
  <c r="G7" i="13" l="1"/>
  <c r="Q10" i="25"/>
  <c r="R10" i="25"/>
  <c r="S10" i="25"/>
  <c r="F19" i="25"/>
  <c r="F18" i="25"/>
  <c r="F16" i="25"/>
  <c r="I7" i="13" l="1"/>
  <c r="H7" i="13"/>
  <c r="D7" i="13"/>
  <c r="E7" i="13"/>
  <c r="F7" i="13"/>
  <c r="L13" i="13"/>
  <c r="M13" i="13"/>
  <c r="N13" i="13"/>
  <c r="C13" i="13"/>
  <c r="K13" i="13" s="1"/>
  <c r="C7" i="13" l="1"/>
  <c r="J18" i="31"/>
  <c r="J17" i="31" s="1"/>
  <c r="H17" i="31" s="1"/>
  <c r="I18" i="31"/>
  <c r="I17" i="31" s="1"/>
  <c r="J14" i="31"/>
  <c r="J13" i="31" s="1"/>
  <c r="H13" i="31" s="1"/>
  <c r="I14" i="31"/>
  <c r="I13" i="31" s="1"/>
  <c r="I11" i="31"/>
  <c r="J11" i="31"/>
  <c r="J10" i="31"/>
  <c r="I10" i="31"/>
  <c r="H10" i="31" l="1"/>
  <c r="H11" i="25"/>
  <c r="H10" i="25" s="1"/>
  <c r="I11" i="25"/>
  <c r="I10" i="25" s="1"/>
  <c r="J11" i="25"/>
  <c r="J10" i="25" s="1"/>
  <c r="K11" i="25"/>
  <c r="K10" i="25" s="1"/>
  <c r="L11" i="25"/>
  <c r="L10" i="25" s="1"/>
  <c r="M11" i="25"/>
  <c r="M10" i="25" s="1"/>
  <c r="N11" i="25"/>
  <c r="N10" i="25" s="1"/>
  <c r="O11" i="25"/>
  <c r="O10" i="25" s="1"/>
  <c r="P11" i="25"/>
  <c r="P10" i="25" s="1"/>
  <c r="F11" i="25" l="1"/>
  <c r="F10" i="25"/>
  <c r="A9" i="13"/>
  <c r="A10" i="13" s="1"/>
  <c r="A11" i="13" l="1"/>
  <c r="A12" i="13" s="1"/>
  <c r="D9" i="31"/>
  <c r="F9" i="31"/>
  <c r="G9" i="31"/>
  <c r="I9" i="31"/>
  <c r="C9" i="31"/>
  <c r="H11" i="31"/>
  <c r="E11" i="31"/>
  <c r="B11" i="31"/>
  <c r="B9" i="31" l="1"/>
  <c r="J9" i="31" l="1"/>
  <c r="E14" i="31" l="1"/>
  <c r="E13" i="31" s="1"/>
  <c r="E12" i="31" s="1"/>
  <c r="E18" i="31"/>
  <c r="L9" i="13" l="1"/>
  <c r="M9" i="13"/>
  <c r="N9" i="13"/>
  <c r="L10" i="13"/>
  <c r="M10" i="13"/>
  <c r="N10" i="13"/>
  <c r="L11" i="13"/>
  <c r="M11" i="13"/>
  <c r="N11" i="13"/>
  <c r="C9" i="13"/>
  <c r="C10" i="13"/>
  <c r="K10" i="13" s="1"/>
  <c r="C11" i="13"/>
  <c r="C12" i="13"/>
  <c r="L6" i="13"/>
  <c r="M6" i="13" s="1"/>
  <c r="N6" i="13" s="1"/>
  <c r="C8" i="13" l="1"/>
  <c r="K8" i="13" s="1"/>
  <c r="N8" i="13"/>
  <c r="K11" i="13"/>
  <c r="K9" i="13"/>
  <c r="L8" i="13"/>
  <c r="M8" i="13"/>
  <c r="C8" i="31"/>
  <c r="D8" i="31"/>
  <c r="F8" i="31"/>
  <c r="G8" i="31"/>
  <c r="I8" i="31"/>
  <c r="J8" i="31"/>
  <c r="B10" i="31"/>
  <c r="E10" i="31"/>
  <c r="E9" i="31" s="1"/>
  <c r="H9" i="31"/>
  <c r="H8" i="31" s="1"/>
  <c r="C12" i="31"/>
  <c r="D12" i="31"/>
  <c r="F12" i="31"/>
  <c r="I12" i="31"/>
  <c r="J12" i="31"/>
  <c r="B14" i="31"/>
  <c r="H14" i="31"/>
  <c r="C16" i="31"/>
  <c r="D16" i="31"/>
  <c r="E16" i="31"/>
  <c r="F16" i="31"/>
  <c r="G16" i="31"/>
  <c r="I16" i="31"/>
  <c r="B18" i="31"/>
  <c r="H18" i="31"/>
  <c r="H12" i="31" l="1"/>
  <c r="F20" i="31"/>
  <c r="C20" i="31"/>
  <c r="I20" i="31"/>
  <c r="G20" i="31"/>
  <c r="D20" i="31"/>
  <c r="B8" i="31"/>
  <c r="B12" i="31"/>
  <c r="B16" i="31"/>
  <c r="E8" i="31"/>
  <c r="E20" i="31" s="1"/>
  <c r="J16" i="31"/>
  <c r="H16" i="31" s="1"/>
  <c r="B13" i="31"/>
  <c r="F13" i="25"/>
  <c r="F12" i="25"/>
  <c r="F9" i="25"/>
  <c r="P8" i="25"/>
  <c r="O8" i="25"/>
  <c r="O7" i="25" s="1"/>
  <c r="N8" i="25"/>
  <c r="M8" i="25"/>
  <c r="M7" i="25" s="1"/>
  <c r="L8" i="25"/>
  <c r="K8" i="25"/>
  <c r="K7" i="25" s="1"/>
  <c r="J8" i="25"/>
  <c r="I8" i="25"/>
  <c r="I7" i="25" s="1"/>
  <c r="H8" i="25"/>
  <c r="G8" i="25"/>
  <c r="F8" i="25" s="1"/>
  <c r="P7" i="25"/>
  <c r="N7" i="25"/>
  <c r="L7" i="25"/>
  <c r="J7" i="25"/>
  <c r="H7" i="25"/>
  <c r="B20" i="31" l="1"/>
  <c r="H20" i="31"/>
  <c r="J20" i="31"/>
  <c r="G7" i="25"/>
  <c r="F7" i="25" s="1"/>
  <c r="F23" i="25" s="1"/>
  <c r="F25" i="25" s="1"/>
  <c r="F15" i="25" l="1"/>
  <c r="F14" i="25"/>
  <c r="R8" i="25"/>
  <c r="Q8" i="25"/>
  <c r="O23" i="25"/>
  <c r="M23" i="25"/>
  <c r="K23" i="25"/>
  <c r="I23" i="25"/>
  <c r="H23" i="25" l="1"/>
  <c r="J23" i="25"/>
  <c r="L23" i="25"/>
  <c r="N23" i="25"/>
  <c r="P23" i="25"/>
  <c r="G23" i="25"/>
  <c r="H6" i="25" l="1"/>
  <c r="I6" i="25" s="1"/>
  <c r="J6" i="25" s="1"/>
  <c r="K6" i="25" s="1"/>
  <c r="L6" i="25" s="1"/>
  <c r="M6" i="25" s="1"/>
  <c r="N6" i="25" s="1"/>
  <c r="O6" i="25" s="1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D63" i="17" l="1"/>
  <c r="D14" i="17"/>
  <c r="E63" i="17"/>
  <c r="E14" i="17"/>
  <c r="F14" i="17"/>
  <c r="F18" i="17" l="1"/>
  <c r="F17" i="17" s="1"/>
  <c r="F63" i="17"/>
  <c r="E42" i="17"/>
  <c r="F55" i="17"/>
  <c r="F54" i="17" s="1"/>
  <c r="E57" i="17"/>
  <c r="E56" i="17" s="1"/>
  <c r="E18" i="17"/>
  <c r="E17" i="17" s="1"/>
  <c r="E59" i="17"/>
  <c r="E58" i="17" s="1"/>
  <c r="E26" i="17"/>
  <c r="D9" i="17"/>
  <c r="E62" i="17"/>
  <c r="F57" i="17"/>
  <c r="F56" i="17" s="1"/>
  <c r="E49" i="17"/>
  <c r="F26" i="17"/>
  <c r="E51" i="17"/>
  <c r="F49" i="17"/>
  <c r="D59" i="17" l="1"/>
  <c r="D58" i="17" s="1"/>
  <c r="F42" i="17"/>
  <c r="D30" i="17"/>
  <c r="E61" i="17"/>
  <c r="E60" i="17" s="1"/>
  <c r="E15" i="17"/>
  <c r="D39" i="17"/>
  <c r="E39" i="17"/>
  <c r="E37" i="17"/>
  <c r="E35" i="17"/>
  <c r="D35" i="17"/>
  <c r="D37" i="17"/>
  <c r="D41" i="17"/>
  <c r="E16" i="17"/>
  <c r="F59" i="17"/>
  <c r="F58" i="17" s="1"/>
  <c r="E38" i="17"/>
  <c r="E55" i="17"/>
  <c r="E54" i="17" s="1"/>
  <c r="F38" i="17"/>
  <c r="D10" i="17"/>
  <c r="E41" i="17"/>
  <c r="E40" i="17" s="1"/>
  <c r="D53" i="17"/>
  <c r="E22" i="17"/>
  <c r="E10" i="17"/>
  <c r="D16" i="17"/>
  <c r="F52" i="17"/>
  <c r="F61" i="17"/>
  <c r="E47" i="17"/>
  <c r="E43" i="17" s="1"/>
  <c r="E27" i="17"/>
  <c r="E52" i="17"/>
  <c r="E11" i="17"/>
  <c r="D25" i="17"/>
  <c r="F15" i="17"/>
  <c r="D31" i="17"/>
  <c r="D57" i="17"/>
  <c r="D56" i="17" s="1"/>
  <c r="F39" i="17"/>
  <c r="E53" i="17"/>
  <c r="D61" i="17"/>
  <c r="E31" i="17"/>
  <c r="E9" i="17"/>
  <c r="E25" i="17"/>
  <c r="F47" i="17"/>
  <c r="F43" i="17" s="1"/>
  <c r="E30" i="17" l="1"/>
  <c r="E28" i="17" s="1"/>
  <c r="D28" i="17"/>
  <c r="F21" i="17"/>
  <c r="F35" i="17"/>
  <c r="E23" i="17"/>
  <c r="E48" i="17"/>
  <c r="D22" i="17"/>
  <c r="F22" i="17"/>
  <c r="D11" i="17"/>
  <c r="F31" i="17"/>
  <c r="F53" i="17"/>
  <c r="D49" i="17"/>
  <c r="D15" i="17"/>
  <c r="F62" i="17"/>
  <c r="F60" i="17" s="1"/>
  <c r="F25" i="17"/>
  <c r="F9" i="17"/>
  <c r="E21" i="17"/>
  <c r="E19" i="17" s="1"/>
  <c r="F10" i="17"/>
  <c r="F36" i="17"/>
  <c r="E36" i="17"/>
  <c r="E34" i="17" s="1"/>
  <c r="F19" i="17" l="1"/>
  <c r="F16" i="17"/>
  <c r="E13" i="17"/>
  <c r="E8" i="17" s="1"/>
  <c r="E64" i="17" s="1"/>
  <c r="D55" i="17"/>
  <c r="D54" i="17" s="1"/>
  <c r="D38" i="17"/>
  <c r="D42" i="17"/>
  <c r="D40" i="17" s="1"/>
  <c r="D27" i="17"/>
  <c r="D47" i="17"/>
  <c r="D43" i="17" s="1"/>
  <c r="F11" i="17"/>
  <c r="D21" i="17"/>
  <c r="D19" i="17" s="1"/>
  <c r="F51" i="17"/>
  <c r="F48" i="17" s="1"/>
  <c r="D13" i="17"/>
  <c r="D8" i="17" s="1"/>
  <c r="D18" i="17"/>
  <c r="D17" i="17" s="1"/>
  <c r="F37" i="17"/>
  <c r="F34" i="17" s="1"/>
  <c r="D52" i="17"/>
  <c r="D26" i="17"/>
  <c r="F30" i="17"/>
  <c r="F28" i="17" s="1"/>
  <c r="D51" i="17"/>
  <c r="D48" i="17" l="1"/>
  <c r="D23" i="17"/>
  <c r="F41" i="17"/>
  <c r="F40" i="17" s="1"/>
  <c r="D62" i="17"/>
  <c r="D60" i="17" s="1"/>
  <c r="F13" i="17"/>
  <c r="F8" i="17" s="1"/>
  <c r="F27" i="17"/>
  <c r="F23" i="17" s="1"/>
  <c r="D36" i="17"/>
  <c r="D34" i="17" s="1"/>
  <c r="D64" i="17" l="1"/>
  <c r="F64" i="17"/>
  <c r="G8" i="17" s="1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K12" i="13"/>
  <c r="K7" i="13" s="1"/>
  <c r="L12" i="13"/>
  <c r="L7" i="13" s="1"/>
  <c r="M12" i="13"/>
  <c r="M7" i="13" s="1"/>
  <c r="N12" i="13" l="1"/>
  <c r="N7" i="13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<sst xmlns="http://schemas.openxmlformats.org/spreadsheetml/2006/main" count="314" uniqueCount="211">
  <si>
    <t>(тыс. рублей)</t>
  </si>
  <si>
    <t>Наименование показателя</t>
  </si>
  <si>
    <t>2016г</t>
  </si>
  <si>
    <t>Всего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</si>
  <si>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</si>
  <si>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</si>
  <si>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</si>
  <si>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</si>
  <si>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</si>
  <si>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</si>
  <si>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</si>
  <si>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</si>
  <si>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</si>
  <si>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</si>
  <si>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</si>
  <si>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</si>
  <si>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</si>
  <si>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</si>
  <si>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</si>
  <si>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</si>
  <si>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</si>
  <si>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</si>
  <si>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</si>
  <si>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</si>
  <si>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</si>
  <si>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</si>
  <si>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</si>
  <si>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</si>
  <si>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</si>
  <si>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</si>
  <si>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</si>
  <si>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</si>
  <si>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</si>
  <si>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</si>
  <si>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</si>
  <si>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</si>
  <si>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</si>
  <si>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</si>
  <si>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</si>
  <si>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</si>
  <si>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</si>
  <si>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</si>
  <si>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</si>
  <si>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</si>
  <si>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</si>
  <si>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</si>
  <si>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</si>
  <si>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</si>
  <si>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</si>
  <si>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</si>
  <si>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</si>
  <si>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</si>
  <si>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</si>
  <si>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</si>
  <si>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</si>
  <si>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</si>
  <si>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</si>
  <si>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</si>
  <si>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</si>
  <si>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</si>
  <si>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</si>
  <si>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</si>
  <si>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</si>
  <si>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</si>
  <si>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</si>
  <si>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</si>
  <si>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</si>
  <si>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</si>
  <si>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</si>
  <si>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</si>
  <si>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</si>
  <si>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</si>
  <si>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</si>
  <si>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</si>
  <si>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</si>
  <si>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</si>
  <si>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</si>
  <si>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</si>
  <si>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</si>
  <si>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</si>
  <si>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</si>
  <si>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</si>
  <si>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</si>
  <si>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</si>
  <si>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</si>
  <si>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</si>
  <si>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</si>
  <si>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</si>
  <si>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</si>
  <si>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</si>
  <si>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</si>
  <si>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</si>
  <si>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</si>
  <si>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</si>
  <si>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</si>
  <si>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</si>
  <si>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</si>
  <si>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</si>
  <si>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 xml:space="preserve">Наименование </t>
  </si>
  <si>
    <t>Межбюджетные трансферты бюджетам субъектов РФ и муниципальных образований общего характера</t>
  </si>
  <si>
    <t>Подпрограмма "Развитие инфраструктуры района"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</si>
  <si>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</si>
  <si>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Итого</t>
  </si>
  <si>
    <t>№ п/п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</si>
  <si>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</si>
  <si>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</si>
  <si>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</si>
  <si>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</si>
  <si>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</si>
  <si>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</si>
  <si>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</si>
  <si>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</si>
  <si>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</si>
  <si>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</si>
  <si>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</si>
  <si>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</si>
  <si>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</si>
  <si>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</si>
  <si>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</si>
  <si>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</si>
  <si>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</si>
  <si>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</si>
  <si>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</si>
  <si>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</si>
  <si>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</si>
  <si>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</si>
  <si>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</si>
  <si>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</si>
  <si>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</si>
  <si>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</si>
  <si>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1.1.2.</t>
  </si>
  <si>
    <t>2.</t>
  </si>
  <si>
    <t>2.1.</t>
  </si>
  <si>
    <t>2.2.</t>
  </si>
  <si>
    <t>(тыс.рублей)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</si>
  <si>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</si>
  <si>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</si>
  <si>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 xml:space="preserve">ВСЕГО  </t>
  </si>
  <si>
    <t>2.3.</t>
  </si>
  <si>
    <t>2.4.</t>
  </si>
  <si>
    <t xml:space="preserve">Иные межбюджетные трансферты на стимулироваие  </t>
  </si>
  <si>
    <t xml:space="preserve">Сумма на 2018 год </t>
  </si>
  <si>
    <t>Сумма  на 2018год</t>
  </si>
  <si>
    <t>Осуществление первичного воинского учета на территориях, где отсутствуют военные комиссариаты</t>
  </si>
  <si>
    <t>Дотация на выравнивание уровня бюджетной обеспеченности  из районного фонда  финансовой поддержки  поселений</t>
  </si>
  <si>
    <t xml:space="preserve">Содержание и ремонт автомобильных дорог общего пользования местного значения и искусственных сооружений на них, в т.ч. </t>
  </si>
  <si>
    <t xml:space="preserve">Проектирование, строительство (реконструкция) и капитальный ремонт автомобильных дорог общего пользования местного значения и искусственных сооружений на них, в т.ч. </t>
  </si>
  <si>
    <t xml:space="preserve">Работы по обеспечению имущества и земельных участков, занятых автомобильными дорогами общего пользования местного значения, в т.ч.  </t>
  </si>
  <si>
    <t xml:space="preserve">Осуществление иных мероприятий, направленных на улучшение технических характеристик автомобильных дорог местного значения и искусственных сооружений на них, в т.ч. </t>
  </si>
  <si>
    <t xml:space="preserve">Формирование резерва муниципального дорожного фонда для финансирования мероприятий по ликвидации последствий обстоятельств непреодолимой силы на автомобильных дорогах местного значения </t>
  </si>
  <si>
    <t xml:space="preserve"> Водопровод с Онгудай Онгудайского района (Проектно-изыскательские работы)</t>
  </si>
  <si>
    <t>Подпрограмма  "Развитие  образования"</t>
  </si>
  <si>
    <t xml:space="preserve">Муниципальная программа" Социальное развитие муниципального образования  «Онгудайский район» </t>
  </si>
  <si>
    <t>Распределение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район") на  2018 год</t>
  </si>
  <si>
    <t xml:space="preserve"> Распределение бюджетных ассигнований Дорожного фонда муниципального образования "Онгудайский район" на 2018г</t>
  </si>
  <si>
    <t>Реконструкция Туектинской основной общеобразовательной школы (спортзал, пищеблок, теплый туалет) ПСД</t>
  </si>
  <si>
    <t>Распределение межбюджетных трансфертов бюджетам сельских поселений муниципального образования "Онгудайский район" на 2018 год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</si>
  <si>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</si>
  <si>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Подпрограмма "Развитие конкурентоспособной экономики" </t>
  </si>
  <si>
    <t>2.1.1</t>
  </si>
  <si>
    <t>2.1.2.</t>
  </si>
  <si>
    <t>Дотация на выравнивание бюджетной обеспеченности бюджетам поселений за счет средств республиканского бюджета Республики Алтай</t>
  </si>
  <si>
    <t>Дотация на выравнивание уровня бюджетной обеспеченности</t>
  </si>
  <si>
    <t>Государственные полномочия Российской Федерации</t>
  </si>
  <si>
    <t>Иные межбюджетные трансферты  по заключенным соглашениям с сельскими поселениями муниципального образования "Онгудайский район"</t>
  </si>
  <si>
    <t>2.3.1.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</si>
  <si>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</si>
  <si>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2.3.2.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</si>
  <si>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полигоне)</t>
  </si>
  <si>
    <t>2.3.3.</t>
  </si>
  <si>
    <t>Прочие межбюджетные трансферты по заключенным соглашениям о передаче полномочий по теплоснабжению  в части  оплаты за электроэнергию)</t>
  </si>
  <si>
    <t>2.3.4.</t>
  </si>
  <si>
    <t>Изменения +,-</t>
  </si>
  <si>
    <t xml:space="preserve">Уточненный план  на 2018 год </t>
  </si>
  <si>
    <t>Реконструкция  водопровода в с Малый Яломан Онгудайского района  Республики Алтай, в т.ч. ПИР</t>
  </si>
  <si>
    <t>ПИР НОШ с.Иодро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</si>
  <si>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</si>
  <si>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</si>
  <si>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Создание условий для организации досуга и обеспечения жителей  поселения услугами организаций культуры</t>
  </si>
  <si>
    <t>Прочие межбюджетные трансферты по заключенным соглашениям о передаче полномочий по водоснабжению  в части ремонта водопроводной сети )</t>
  </si>
  <si>
    <t>Уточненный план  на 2018год</t>
  </si>
  <si>
    <t xml:space="preserve"> Приложение  8</t>
  </si>
  <si>
    <t>Объем бюджетных ассигнований, направляемых на исполнение публичных нормативных обязательств на  2018 год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</si>
  <si>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</si>
  <si>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</si>
  <si>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</si>
  <si>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2018 год</t>
  </si>
  <si>
    <t>изменения +,-</t>
  </si>
  <si>
    <t>Уточненный план на 2018 г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</si>
  <si>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</si>
  <si>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</si>
  <si>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</si>
  <si>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</si>
  <si>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</si>
  <si>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</si>
  <si>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Федеральный закон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</si>
  <si>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</si>
  <si>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«О социальной защите инвалидов в Российской Федерации»</t>
  </si>
  <si>
    <t>Осуществление назначения и выплаты доплат к пенсиям</t>
  </si>
  <si>
    <t>Решение Совета депутатов№24-6  от 30.03.2017г  " Об утверждении Положения об условиях предоставлеия права на  пенсию за выслугу лет муниципальным служащим муниципального образования "Онгудайский район", о порядке её назначения, переасчета и выплаты"</t>
  </si>
  <si>
    <t>Итого по Администрации</t>
  </si>
  <si>
    <t>Отдел образования Онгудайского района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</si>
  <si>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</si>
  <si>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Закон Республики Алтай  от 15.11.2013г №59-РЗ "Об образовании в Республике Алтай"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</si>
  <si>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</si>
  <si>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>Итого по Отделу образования</t>
  </si>
  <si>
    <t>Субвенции на осуществление полномочий по обеспечению жильем отдельных категорий граждан, установленных ФЗ  от 24 ноября 1995 года № 181-ФЗ "О социальной защите инвалидов в Российской Федераци</t>
  </si>
  <si>
    <t xml:space="preserve">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 от30.10.2018г №2-1) 
</t>
  </si>
  <si>
    <t xml:space="preserve">Приложение 18
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34-2,от 26.06.2018г №36-2, от30.10.2018 №2-1)  
</t>
  </si>
  <si>
    <t xml:space="preserve">Приложение 20
к  решению "Овнесении изменений и дополнений в бюджет муниципального образования "Онгудайский район" на  2018 год и на плановый период 2019 и 2020 годов" ( от 26.04. 2018г № 34-2, от 26.06.2018г №36-2, от30.10.2018г №2-1) </t>
  </si>
  <si>
    <t xml:space="preserve">Приложение 22
к  решению "Овнесении изменений и дополнений в бюджет муниципального образования "Онгудайский район" на  2018 год и на плановый период 2019 и 2020 годов" ( от 26.04. 2018г №34-2, от 26.06.2018г №36-2, от30 .10.2018г № 2-1)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</si>
</sst>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#,##0.00_р_."/>
    <numFmt numFmtId="171" formatCode="_-* #,##0_р_._-;\-* #,##0_р_._-;_-* &quot;-&quot;?_р_._-;_-@_-"/>
    <numFmt numFmtId="172" formatCode="#,##0.00000_р_.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9">
    <xf numFmtId="0" fontId="0" fillId="0" borderId="0"/>
    <xf numFmtId="0" fontId="15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43" fontId="24" fillId="0" borderId="0" applyFont="0" applyFill="0" applyBorder="0" applyAlignment="0" applyProtection="0"/>
    <xf numFmtId="0" fontId="7" fillId="0" borderId="0"/>
    <xf numFmtId="0" fontId="15" fillId="0" borderId="0" applyNumberFormat="0" applyFont="0" applyFill="0" applyBorder="0" applyAlignment="0" applyProtection="0"/>
    <xf numFmtId="0" fontId="26" fillId="0" borderId="0">
      <alignment vertical="top"/>
    </xf>
    <xf numFmtId="0" fontId="11" fillId="0" borderId="0"/>
    <xf numFmtId="0" fontId="11" fillId="0" borderId="0"/>
    <xf numFmtId="0" fontId="16" fillId="0" borderId="0"/>
    <xf numFmtId="0" fontId="11" fillId="0" borderId="0"/>
    <xf numFmtId="0" fontId="6" fillId="0" borderId="0"/>
    <xf numFmtId="0" fontId="16" fillId="0" borderId="0"/>
    <xf numFmtId="0" fontId="5" fillId="0" borderId="0"/>
    <xf numFmtId="0" fontId="8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5" fillId="0" borderId="0"/>
    <xf numFmtId="0" fontId="16" fillId="0" borderId="0"/>
    <xf numFmtId="0" fontId="16" fillId="0" borderId="0"/>
    <xf numFmtId="9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32" fillId="0" borderId="0"/>
    <xf numFmtId="0" fontId="1" fillId="0" borderId="0"/>
  </cellStyleXfs>
  <cellXfs count="301">
    <xf numFmtId="0" fontId="0" fillId="0" borderId="0" xfId="0"/>
    <xf numFmtId="0" fontId="14" fillId="0" borderId="0" xfId="0" applyFont="1"/>
    <xf numFmtId="0" fontId="11" fillId="0" borderId="0" xfId="6" applyFont="1" applyBorder="1"/>
    <xf numFmtId="0" fontId="11" fillId="0" borderId="0" xfId="6" applyFont="1"/>
    <xf numFmtId="0" fontId="11" fillId="0" borderId="0" xfId="6" applyFont="1" applyAlignment="1">
      <alignment horizontal="left" wrapText="1"/>
    </xf>
    <xf numFmtId="168" fontId="21" fillId="0" borderId="0" xfId="7" applyNumberFormat="1" applyFont="1" applyAlignment="1">
      <alignment wrapText="1"/>
    </xf>
    <xf numFmtId="0" fontId="11" fillId="0" borderId="0" xfId="7" applyFont="1" applyAlignment="1">
      <alignment wrapText="1"/>
    </xf>
    <xf numFmtId="168" fontId="15" fillId="0" borderId="0" xfId="7" applyNumberFormat="1" applyFont="1" applyAlignment="1">
      <alignment wrapText="1"/>
    </xf>
    <xf numFmtId="0" fontId="22" fillId="0" borderId="3" xfId="6" applyFont="1" applyBorder="1" applyAlignment="1">
      <alignment horizontal="center" vertical="center" wrapText="1"/>
    </xf>
    <xf numFmtId="165" fontId="22" fillId="0" borderId="1" xfId="8" applyNumberFormat="1" applyFont="1" applyFill="1" applyBorder="1" applyAlignment="1">
      <alignment horizontal="center" vertical="center" wrapText="1"/>
    </xf>
    <xf numFmtId="2" fontId="16" fillId="0" borderId="0" xfId="0" applyNumberFormat="1" applyFont="1"/>
    <xf numFmtId="0" fontId="16" fillId="0" borderId="0" xfId="0" applyFont="1"/>
    <xf numFmtId="0" fontId="22" fillId="0" borderId="3" xfId="6" applyFont="1" applyBorder="1" applyAlignment="1">
      <alignment wrapText="1"/>
    </xf>
    <xf numFmtId="2" fontId="22" fillId="0" borderId="3" xfId="6" applyNumberFormat="1" applyFont="1" applyFill="1" applyBorder="1" applyAlignment="1">
      <alignment horizontal="center"/>
    </xf>
    <xf numFmtId="0" fontId="11" fillId="0" borderId="3" xfId="6" applyFont="1" applyBorder="1" applyAlignment="1">
      <alignment wrapText="1"/>
    </xf>
    <xf numFmtId="49" fontId="11" fillId="0" borderId="5" xfId="6" applyNumberFormat="1" applyFont="1" applyFill="1" applyBorder="1" applyAlignment="1">
      <alignment horizontal="center"/>
    </xf>
    <xf numFmtId="49" fontId="11" fillId="0" borderId="3" xfId="6" applyNumberFormat="1" applyFont="1" applyFill="1" applyBorder="1" applyAlignment="1">
      <alignment horizontal="center"/>
    </xf>
    <xf numFmtId="2" fontId="11" fillId="0" borderId="3" xfId="6" applyNumberFormat="1" applyFont="1" applyFill="1" applyBorder="1" applyAlignment="1">
      <alignment horizontal="center"/>
    </xf>
    <xf numFmtId="0" fontId="11" fillId="0" borderId="3" xfId="6" applyFont="1" applyFill="1" applyBorder="1" applyAlignment="1">
      <alignment horizontal="left" wrapText="1"/>
    </xf>
    <xf numFmtId="0" fontId="18" fillId="0" borderId="0" xfId="0" applyFont="1"/>
    <xf numFmtId="0" fontId="11" fillId="0" borderId="3" xfId="5" applyFont="1" applyFill="1" applyBorder="1" applyAlignment="1">
      <alignment horizontal="justify" vertical="top" wrapText="1" shrinkToFit="1"/>
    </xf>
    <xf numFmtId="49" fontId="22" fillId="0" borderId="5" xfId="6" applyNumberFormat="1" applyFont="1" applyFill="1" applyBorder="1" applyAlignment="1">
      <alignment horizontal="center"/>
    </xf>
    <xf numFmtId="49" fontId="22" fillId="0" borderId="3" xfId="6" applyNumberFormat="1" applyFont="1" applyFill="1" applyBorder="1" applyAlignment="1">
      <alignment horizontal="center"/>
    </xf>
    <xf numFmtId="0" fontId="16" fillId="0" borderId="0" xfId="0" applyFont="1" applyBorder="1" applyAlignment="1"/>
    <xf numFmtId="2" fontId="16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11" fillId="0" borderId="3" xfId="8" applyFont="1" applyFill="1" applyBorder="1" applyAlignment="1">
      <alignment horizontal="left" wrapText="1"/>
    </xf>
    <xf numFmtId="165" fontId="11" fillId="0" borderId="0" xfId="8" applyNumberFormat="1" applyFont="1" applyFill="1" applyAlignment="1"/>
    <xf numFmtId="169" fontId="11" fillId="0" borderId="0" xfId="8" applyNumberFormat="1" applyFont="1" applyFill="1" applyAlignment="1"/>
    <xf numFmtId="0" fontId="11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167" fontId="9" fillId="0" borderId="0" xfId="0" applyNumberFormat="1" applyFont="1" applyAlignment="1">
      <alignment horizontal="right" vertical="center" wrapText="1"/>
    </xf>
    <xf numFmtId="0" fontId="11" fillId="0" borderId="0" xfId="15" applyFont="1" applyAlignment="1">
      <alignment vertical="top" wrapText="1"/>
    </xf>
    <xf numFmtId="0" fontId="11" fillId="0" borderId="0" xfId="15" applyNumberFormat="1" applyFont="1" applyFill="1" applyBorder="1" applyAlignment="1" applyProtection="1">
      <alignment horizontal="justify" vertical="center" wrapText="1"/>
    </xf>
    <xf numFmtId="0" fontId="11" fillId="0" borderId="0" xfId="15" applyNumberFormat="1" applyFont="1" applyFill="1" applyBorder="1" applyAlignment="1" applyProtection="1">
      <alignment vertical="top" wrapText="1"/>
    </xf>
    <xf numFmtId="0" fontId="11" fillId="0" borderId="0" xfId="15" applyFont="1" applyAlignment="1">
      <alignment vertical="center" wrapText="1"/>
    </xf>
    <xf numFmtId="0" fontId="10" fillId="0" borderId="0" xfId="15" applyFont="1" applyBorder="1" applyAlignment="1">
      <alignment horizontal="justify" vertical="center" wrapText="1"/>
    </xf>
    <xf numFmtId="0" fontId="9" fillId="0" borderId="0" xfId="15" applyFont="1" applyAlignment="1">
      <alignment horizontal="right" vertical="top" wrapText="1"/>
    </xf>
    <xf numFmtId="0" fontId="9" fillId="0" borderId="0" xfId="15" applyNumberFormat="1" applyFont="1" applyFill="1" applyBorder="1" applyAlignment="1" applyProtection="1">
      <alignment horizontal="justify" vertical="center" wrapText="1"/>
    </xf>
    <xf numFmtId="0" fontId="11" fillId="0" borderId="0" xfId="16" applyFill="1" applyBorder="1"/>
    <xf numFmtId="49" fontId="25" fillId="0" borderId="0" xfId="16" applyNumberFormat="1" applyFont="1" applyFill="1" applyBorder="1" applyAlignment="1">
      <alignment horizontal="center" vertical="center"/>
    </xf>
    <xf numFmtId="0" fontId="25" fillId="0" borderId="0" xfId="16" applyFont="1" applyFill="1" applyBorder="1"/>
    <xf numFmtId="165" fontId="25" fillId="0" borderId="0" xfId="16" applyNumberFormat="1" applyFont="1" applyFill="1" applyBorder="1"/>
    <xf numFmtId="0" fontId="11" fillId="0" borderId="0" xfId="16" applyFont="1" applyFill="1" applyBorder="1" applyAlignment="1"/>
    <xf numFmtId="0" fontId="27" fillId="0" borderId="0" xfId="16" applyFont="1" applyFill="1" applyBorder="1"/>
    <xf numFmtId="1" fontId="27" fillId="0" borderId="0" xfId="16" applyNumberFormat="1" applyFont="1" applyFill="1" applyBorder="1"/>
    <xf numFmtId="49" fontId="28" fillId="0" borderId="0" xfId="16" applyNumberFormat="1" applyFont="1" applyFill="1" applyBorder="1" applyAlignment="1">
      <alignment horizontal="left" vertical="center"/>
    </xf>
    <xf numFmtId="0" fontId="25" fillId="0" borderId="0" xfId="16" applyFont="1" applyFill="1" applyBorder="1" applyAlignment="1">
      <alignment horizontal="center"/>
    </xf>
    <xf numFmtId="165" fontId="25" fillId="0" borderId="0" xfId="16" applyNumberFormat="1" applyFont="1" applyFill="1" applyBorder="1" applyAlignment="1">
      <alignment horizontal="center"/>
    </xf>
    <xf numFmtId="1" fontId="25" fillId="0" borderId="0" xfId="16" applyNumberFormat="1" applyFont="1" applyFill="1" applyBorder="1" applyAlignment="1">
      <alignment horizontal="center"/>
    </xf>
    <xf numFmtId="1" fontId="9" fillId="0" borderId="0" xfId="16" applyNumberFormat="1" applyFont="1" applyFill="1" applyBorder="1" applyAlignment="1">
      <alignment horizontal="center"/>
    </xf>
    <xf numFmtId="0" fontId="13" fillId="0" borderId="8" xfId="16" applyFont="1" applyFill="1" applyBorder="1"/>
    <xf numFmtId="0" fontId="13" fillId="0" borderId="10" xfId="16" applyFont="1" applyFill="1" applyBorder="1"/>
    <xf numFmtId="49" fontId="13" fillId="0" borderId="3" xfId="16" applyNumberFormat="1" applyFont="1" applyFill="1" applyBorder="1" applyAlignment="1">
      <alignment horizontal="center" vertical="center" wrapText="1"/>
    </xf>
    <xf numFmtId="0" fontId="13" fillId="0" borderId="15" xfId="16" applyFont="1" applyFill="1" applyBorder="1"/>
    <xf numFmtId="0" fontId="13" fillId="0" borderId="16" xfId="16" applyFont="1" applyFill="1" applyBorder="1"/>
    <xf numFmtId="0" fontId="13" fillId="0" borderId="0" xfId="16" applyFont="1" applyFill="1" applyBorder="1"/>
    <xf numFmtId="0" fontId="13" fillId="0" borderId="9" xfId="16" applyFont="1" applyFill="1" applyBorder="1"/>
    <xf numFmtId="0" fontId="9" fillId="0" borderId="17" xfId="16" applyFont="1" applyFill="1" applyBorder="1"/>
    <xf numFmtId="0" fontId="9" fillId="0" borderId="18" xfId="16" applyFont="1" applyFill="1" applyBorder="1"/>
    <xf numFmtId="49" fontId="9" fillId="0" borderId="3" xfId="16" applyNumberFormat="1" applyFont="1" applyFill="1" applyBorder="1" applyAlignment="1">
      <alignment horizontal="center" vertical="center"/>
    </xf>
    <xf numFmtId="0" fontId="10" fillId="0" borderId="21" xfId="17" applyFont="1" applyBorder="1" applyAlignment="1">
      <alignment horizontal="center" vertical="center" wrapText="1"/>
    </xf>
    <xf numFmtId="0" fontId="9" fillId="0" borderId="15" xfId="16" applyFont="1" applyFill="1" applyBorder="1"/>
    <xf numFmtId="0" fontId="9" fillId="0" borderId="23" xfId="16" applyFont="1" applyFill="1" applyBorder="1"/>
    <xf numFmtId="0" fontId="9" fillId="0" borderId="0" xfId="16" applyFont="1" applyFill="1" applyBorder="1"/>
    <xf numFmtId="0" fontId="9" fillId="0" borderId="24" xfId="16" applyFont="1" applyFill="1" applyBorder="1"/>
    <xf numFmtId="0" fontId="13" fillId="0" borderId="20" xfId="16" applyFont="1" applyFill="1" applyBorder="1"/>
    <xf numFmtId="0" fontId="13" fillId="0" borderId="25" xfId="16" applyFont="1" applyFill="1" applyBorder="1"/>
    <xf numFmtId="49" fontId="13" fillId="0" borderId="3" xfId="16" applyNumberFormat="1" applyFont="1" applyFill="1" applyBorder="1" applyAlignment="1">
      <alignment horizontal="center" vertical="center"/>
    </xf>
    <xf numFmtId="0" fontId="9" fillId="0" borderId="3" xfId="16" applyFont="1" applyFill="1" applyBorder="1" applyAlignment="1">
      <alignment horizontal="center"/>
    </xf>
    <xf numFmtId="165" fontId="13" fillId="0" borderId="3" xfId="16" applyNumberFormat="1" applyFont="1" applyFill="1" applyBorder="1" applyAlignment="1">
      <alignment horizontal="center" vertical="center" wrapText="1"/>
    </xf>
    <xf numFmtId="0" fontId="13" fillId="0" borderId="7" xfId="16" applyFont="1" applyFill="1" applyBorder="1"/>
    <xf numFmtId="164" fontId="13" fillId="0" borderId="0" xfId="16" applyNumberFormat="1" applyFont="1" applyFill="1" applyBorder="1"/>
    <xf numFmtId="0" fontId="11" fillId="0" borderId="20" xfId="16" applyFont="1" applyFill="1" applyBorder="1"/>
    <xf numFmtId="0" fontId="11" fillId="0" borderId="25" xfId="16" applyFont="1" applyFill="1" applyBorder="1"/>
    <xf numFmtId="49" fontId="11" fillId="0" borderId="3" xfId="16" applyNumberFormat="1" applyFont="1" applyFill="1" applyBorder="1" applyAlignment="1">
      <alignment horizontal="center" vertical="center"/>
    </xf>
    <xf numFmtId="165" fontId="11" fillId="0" borderId="3" xfId="16" applyNumberFormat="1" applyFont="1" applyFill="1" applyBorder="1" applyAlignment="1">
      <alignment horizontal="justify" wrapText="1"/>
    </xf>
    <xf numFmtId="43" fontId="10" fillId="0" borderId="2" xfId="17" applyNumberFormat="1" applyFont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/>
    </xf>
    <xf numFmtId="0" fontId="11" fillId="0" borderId="0" xfId="16" applyFont="1" applyFill="1" applyBorder="1"/>
    <xf numFmtId="164" fontId="17" fillId="0" borderId="0" xfId="16" applyNumberFormat="1" applyFont="1" applyFill="1" applyBorder="1"/>
    <xf numFmtId="0" fontId="11" fillId="0" borderId="7" xfId="16" applyFont="1" applyFill="1" applyBorder="1"/>
    <xf numFmtId="43" fontId="11" fillId="0" borderId="2" xfId="17" applyNumberFormat="1" applyFont="1" applyBorder="1" applyAlignment="1">
      <alignment vertical="center"/>
    </xf>
    <xf numFmtId="43" fontId="9" fillId="0" borderId="2" xfId="17" applyNumberFormat="1" applyFont="1" applyBorder="1" applyAlignment="1">
      <alignment horizontal="center" vertical="center"/>
    </xf>
    <xf numFmtId="43" fontId="9" fillId="2" borderId="2" xfId="17" applyNumberFormat="1" applyFont="1" applyFill="1" applyBorder="1" applyAlignment="1">
      <alignment horizontal="center" vertical="center"/>
    </xf>
    <xf numFmtId="164" fontId="11" fillId="0" borderId="26" xfId="2" applyNumberFormat="1" applyFont="1" applyFill="1" applyBorder="1"/>
    <xf numFmtId="164" fontId="11" fillId="0" borderId="7" xfId="2" applyNumberFormat="1" applyFont="1" applyFill="1" applyBorder="1"/>
    <xf numFmtId="0" fontId="13" fillId="0" borderId="17" xfId="16" applyFont="1" applyFill="1" applyBorder="1"/>
    <xf numFmtId="0" fontId="13" fillId="0" borderId="18" xfId="16" applyFont="1" applyFill="1" applyBorder="1"/>
    <xf numFmtId="43" fontId="9" fillId="0" borderId="7" xfId="17" applyNumberFormat="1" applyFont="1" applyFill="1" applyBorder="1" applyAlignment="1">
      <alignment horizontal="center" vertical="center"/>
    </xf>
    <xf numFmtId="164" fontId="13" fillId="0" borderId="24" xfId="2" applyNumberFormat="1" applyFont="1" applyFill="1" applyBorder="1"/>
    <xf numFmtId="0" fontId="13" fillId="0" borderId="24" xfId="16" applyFont="1" applyFill="1" applyBorder="1"/>
    <xf numFmtId="49" fontId="17" fillId="0" borderId="3" xfId="16" applyNumberFormat="1" applyFont="1" applyFill="1" applyBorder="1" applyAlignment="1">
      <alignment horizontal="center" vertical="center"/>
    </xf>
    <xf numFmtId="43" fontId="22" fillId="0" borderId="1" xfId="17" applyNumberFormat="1" applyFont="1" applyBorder="1" applyAlignment="1">
      <alignment horizontal="center"/>
    </xf>
    <xf numFmtId="166" fontId="11" fillId="0" borderId="2" xfId="2" applyNumberFormat="1" applyFont="1" applyFill="1" applyBorder="1" applyAlignment="1">
      <alignment horizontal="center"/>
    </xf>
    <xf numFmtId="171" fontId="11" fillId="0" borderId="0" xfId="16" applyNumberFormat="1" applyFont="1" applyFill="1" applyBorder="1"/>
    <xf numFmtId="0" fontId="11" fillId="0" borderId="0" xfId="16" applyFont="1" applyFill="1"/>
    <xf numFmtId="43" fontId="11" fillId="0" borderId="0" xfId="16" applyNumberFormat="1" applyFont="1" applyFill="1"/>
    <xf numFmtId="0" fontId="11" fillId="0" borderId="0" xfId="16" applyFill="1"/>
    <xf numFmtId="0" fontId="11" fillId="0" borderId="27" xfId="16" applyFont="1" applyFill="1" applyBorder="1" applyAlignment="1">
      <alignment horizontal="center" vertical="center"/>
    </xf>
    <xf numFmtId="0" fontId="25" fillId="0" borderId="27" xfId="16" applyFont="1" applyFill="1" applyBorder="1"/>
    <xf numFmtId="165" fontId="25" fillId="0" borderId="27" xfId="16" applyNumberFormat="1" applyFont="1" applyFill="1" applyBorder="1"/>
    <xf numFmtId="0" fontId="11" fillId="0" borderId="0" xfId="16" applyFont="1" applyFill="1" applyBorder="1" applyAlignment="1">
      <alignment wrapText="1"/>
    </xf>
    <xf numFmtId="0" fontId="31" fillId="0" borderId="0" xfId="7" applyFont="1" applyAlignment="1">
      <alignment wrapText="1"/>
    </xf>
    <xf numFmtId="0" fontId="10" fillId="0" borderId="7" xfId="17" applyFont="1" applyBorder="1" applyAlignment="1">
      <alignment horizontal="center" vertical="center" wrapText="1"/>
    </xf>
    <xf numFmtId="0" fontId="10" fillId="0" borderId="20" xfId="17" applyFont="1" applyBorder="1" applyAlignment="1">
      <alignment horizontal="center" vertical="center" wrapText="1"/>
    </xf>
    <xf numFmtId="0" fontId="10" fillId="0" borderId="3" xfId="17" applyFont="1" applyBorder="1" applyAlignment="1">
      <alignment horizontal="center" vertical="center" wrapText="1"/>
    </xf>
    <xf numFmtId="0" fontId="10" fillId="0" borderId="22" xfId="17" applyFont="1" applyBorder="1" applyAlignment="1">
      <alignment horizontal="center" vertical="center" wrapText="1"/>
    </xf>
    <xf numFmtId="168" fontId="11" fillId="0" borderId="0" xfId="6" applyNumberFormat="1" applyFont="1" applyAlignment="1">
      <alignment horizontal="left" wrapText="1"/>
    </xf>
    <xf numFmtId="0" fontId="15" fillId="0" borderId="0" xfId="7" applyAlignment="1">
      <alignment wrapText="1"/>
    </xf>
    <xf numFmtId="0" fontId="23" fillId="0" borderId="0" xfId="6" applyFont="1" applyBorder="1" applyAlignment="1">
      <alignment horizontal="center" wrapText="1"/>
    </xf>
    <xf numFmtId="0" fontId="15" fillId="0" borderId="0" xfId="7" applyFont="1" applyAlignment="1">
      <alignment wrapText="1"/>
    </xf>
    <xf numFmtId="0" fontId="20" fillId="0" borderId="0" xfId="16" applyFont="1" applyFill="1"/>
    <xf numFmtId="0" fontId="20" fillId="0" borderId="3" xfId="16" applyFont="1" applyFill="1" applyBorder="1"/>
    <xf numFmtId="43" fontId="20" fillId="0" borderId="3" xfId="16" applyNumberFormat="1" applyFont="1" applyFill="1" applyBorder="1"/>
    <xf numFmtId="2" fontId="16" fillId="0" borderId="3" xfId="0" applyNumberFormat="1" applyFont="1" applyBorder="1"/>
    <xf numFmtId="2" fontId="11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3" xfId="21" applyFont="1" applyFill="1" applyBorder="1" applyAlignment="1">
      <alignment horizontal="left" vertical="center" wrapText="1"/>
    </xf>
    <xf numFmtId="170" fontId="9" fillId="0" borderId="3" xfId="15" applyNumberFormat="1" applyFont="1" applyFill="1" applyBorder="1" applyAlignment="1" applyProtection="1">
      <alignment horizontal="right" wrapText="1"/>
    </xf>
    <xf numFmtId="0" fontId="9" fillId="0" borderId="3" xfId="15" applyFont="1" applyBorder="1" applyAlignment="1">
      <alignment horizontal="right" wrapText="1"/>
    </xf>
    <xf numFmtId="164" fontId="11" fillId="0" borderId="0" xfId="2" applyNumberFormat="1" applyFont="1" applyFill="1" applyBorder="1"/>
    <xf numFmtId="0" fontId="22" fillId="0" borderId="3" xfId="16" applyFont="1" applyFill="1" applyBorder="1" applyAlignment="1">
      <alignment horizontal="justify" vertical="center" wrapText="1"/>
    </xf>
    <xf numFmtId="0" fontId="11" fillId="0" borderId="3" xfId="16" applyFont="1" applyFill="1" applyBorder="1" applyAlignment="1">
      <alignment horizontal="justify" vertical="center" wrapText="1"/>
    </xf>
    <xf numFmtId="0" fontId="11" fillId="0" borderId="1" xfId="17" applyFont="1" applyBorder="1" applyAlignment="1">
      <alignment horizontal="justify" vertical="top"/>
    </xf>
    <xf numFmtId="0" fontId="11" fillId="0" borderId="29" xfId="17" applyFont="1" applyBorder="1" applyAlignment="1">
      <alignment horizontal="justify" vertical="top" wrapText="1"/>
    </xf>
    <xf numFmtId="1" fontId="11" fillId="0" borderId="3" xfId="16" applyNumberFormat="1" applyFont="1" applyFill="1" applyBorder="1" applyAlignment="1" applyProtection="1">
      <alignment horizontal="justify" vertical="center" wrapText="1"/>
      <protection locked="0"/>
    </xf>
    <xf numFmtId="0" fontId="11" fillId="0" borderId="2" xfId="17" applyFont="1" applyFill="1" applyBorder="1" applyAlignment="1">
      <alignment horizontal="justify" wrapText="1"/>
    </xf>
    <xf numFmtId="0" fontId="22" fillId="0" borderId="3" xfId="15" applyFont="1" applyBorder="1" applyAlignment="1">
      <alignment vertical="top" wrapText="1"/>
    </xf>
    <xf numFmtId="0" fontId="10" fillId="0" borderId="3" xfId="15" applyNumberFormat="1" applyFont="1" applyFill="1" applyBorder="1" applyAlignment="1" applyProtection="1">
      <alignment horizontal="left" vertical="center" wrapText="1"/>
    </xf>
    <xf numFmtId="170" fontId="10" fillId="0" borderId="3" xfId="15" applyNumberFormat="1" applyFont="1" applyFill="1" applyBorder="1" applyAlignment="1" applyProtection="1">
      <alignment horizontal="right" wrapText="1"/>
    </xf>
    <xf numFmtId="0" fontId="22" fillId="0" borderId="0" xfId="15" applyFont="1" applyAlignment="1">
      <alignment vertical="top" wrapText="1"/>
    </xf>
    <xf numFmtId="2" fontId="11" fillId="0" borderId="3" xfId="0" applyNumberFormat="1" applyFont="1" applyBorder="1" applyAlignment="1">
      <alignment horizontal="right"/>
    </xf>
    <xf numFmtId="0" fontId="22" fillId="0" borderId="3" xfId="15" applyFont="1" applyFill="1" applyBorder="1" applyAlignment="1">
      <alignment horizontal="center" vertical="center" wrapText="1"/>
    </xf>
    <xf numFmtId="165" fontId="17" fillId="0" borderId="3" xfId="16" applyNumberFormat="1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justify" vertical="center" wrapText="1"/>
    </xf>
    <xf numFmtId="0" fontId="39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>
      <alignment horizontal="right" wrapText="1"/>
    </xf>
    <xf numFmtId="0" fontId="11" fillId="0" borderId="0" xfId="15" applyFont="1" applyAlignment="1">
      <alignment vertical="top" wrapText="1"/>
    </xf>
    <xf numFmtId="0" fontId="11" fillId="0" borderId="3" xfId="15" applyFont="1" applyBorder="1" applyAlignment="1">
      <alignment horizontal="center" vertical="center" wrapText="1"/>
    </xf>
    <xf numFmtId="0" fontId="22" fillId="0" borderId="3" xfId="15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wrapText="1"/>
    </xf>
    <xf numFmtId="0" fontId="11" fillId="0" borderId="3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11" fillId="0" borderId="4" xfId="8" applyFont="1" applyFill="1" applyBorder="1" applyAlignment="1">
      <alignment horizontal="left" wrapText="1"/>
    </xf>
    <xf numFmtId="0" fontId="11" fillId="0" borderId="4" xfId="8" applyFont="1" applyFill="1" applyBorder="1" applyAlignment="1">
      <alignment horizontal="left" vertical="center" wrapText="1"/>
    </xf>
    <xf numFmtId="0" fontId="37" fillId="0" borderId="4" xfId="146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wrapText="1"/>
    </xf>
    <xf numFmtId="0" fontId="21" fillId="0" borderId="3" xfId="8" applyFont="1" applyFill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right" vertical="center"/>
    </xf>
    <xf numFmtId="43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43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43" fontId="9" fillId="0" borderId="3" xfId="2" applyNumberFormat="1" applyFont="1" applyFill="1" applyBorder="1" applyAlignment="1">
      <alignment horizontal="center" vertical="center"/>
    </xf>
    <xf numFmtId="43" fontId="9" fillId="0" borderId="3" xfId="2" applyNumberFormat="1" applyFont="1" applyFill="1" applyBorder="1" applyAlignment="1" applyProtection="1">
      <alignment vertical="center" wrapText="1"/>
      <protection locked="0"/>
    </xf>
    <xf numFmtId="43" fontId="29" fillId="0" borderId="3" xfId="2" applyNumberFormat="1" applyFont="1" applyFill="1" applyBorder="1" applyAlignment="1">
      <alignment vertical="center"/>
    </xf>
    <xf numFmtId="43" fontId="19" fillId="0" borderId="3" xfId="2" applyNumberFormat="1" applyFont="1" applyFill="1" applyBorder="1" applyAlignment="1">
      <alignment vertical="center"/>
    </xf>
    <xf numFmtId="0" fontId="11" fillId="0" borderId="3" xfId="15" applyFont="1" applyBorder="1" applyAlignment="1">
      <alignment vertical="top" wrapText="1"/>
    </xf>
    <xf numFmtId="43" fontId="10" fillId="0" borderId="3" xfId="17" applyNumberFormat="1" applyFont="1" applyBorder="1" applyAlignment="1">
      <alignment vertical="center"/>
    </xf>
    <xf numFmtId="164" fontId="9" fillId="0" borderId="3" xfId="2" applyNumberFormat="1" applyFont="1" applyFill="1" applyBorder="1" applyAlignment="1" applyProtection="1">
      <alignment vertical="center" wrapText="1"/>
      <protection locked="0"/>
    </xf>
    <xf numFmtId="164" fontId="29" fillId="0" borderId="3" xfId="2" applyNumberFormat="1" applyFont="1" applyFill="1" applyBorder="1" applyAlignment="1">
      <alignment vertical="center"/>
    </xf>
    <xf numFmtId="164" fontId="19" fillId="0" borderId="3" xfId="2" applyNumberFormat="1" applyFont="1" applyFill="1" applyBorder="1" applyAlignment="1">
      <alignment vertical="center"/>
    </xf>
    <xf numFmtId="49" fontId="11" fillId="0" borderId="3" xfId="0" applyNumberFormat="1" applyFont="1" applyBorder="1" applyAlignment="1">
      <alignment horizontal="left" vertical="center" wrapText="1"/>
    </xf>
    <xf numFmtId="43" fontId="10" fillId="0" borderId="3" xfId="2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37" fillId="0" borderId="4" xfId="148" applyFont="1" applyFill="1" applyBorder="1" applyAlignment="1">
      <alignment horizontal="left" vertical="center" wrapText="1"/>
    </xf>
    <xf numFmtId="0" fontId="22" fillId="0" borderId="20" xfId="16" applyFont="1" applyFill="1" applyBorder="1"/>
    <xf numFmtId="0" fontId="22" fillId="0" borderId="25" xfId="16" applyFont="1" applyFill="1" applyBorder="1"/>
    <xf numFmtId="49" fontId="20" fillId="0" borderId="3" xfId="16" applyNumberFormat="1" applyFont="1" applyFill="1" applyBorder="1" applyAlignment="1">
      <alignment horizontal="center" vertical="center"/>
    </xf>
    <xf numFmtId="0" fontId="22" fillId="0" borderId="28" xfId="16" applyFont="1" applyFill="1" applyBorder="1" applyAlignment="1">
      <alignment horizontal="justify" vertical="center" wrapText="1"/>
    </xf>
    <xf numFmtId="165" fontId="20" fillId="0" borderId="1" xfId="16" applyNumberFormat="1" applyFont="1" applyFill="1" applyBorder="1" applyAlignment="1">
      <alignment horizontal="center" vertical="center" wrapText="1"/>
    </xf>
    <xf numFmtId="164" fontId="22" fillId="0" borderId="7" xfId="2" applyNumberFormat="1" applyFont="1" applyFill="1" applyBorder="1"/>
    <xf numFmtId="0" fontId="22" fillId="0" borderId="0" xfId="16" applyFont="1" applyFill="1" applyBorder="1"/>
    <xf numFmtId="164" fontId="20" fillId="0" borderId="0" xfId="16" applyNumberFormat="1" applyFont="1" applyFill="1" applyBorder="1"/>
    <xf numFmtId="0" fontId="22" fillId="0" borderId="7" xfId="16" applyFont="1" applyFill="1" applyBorder="1"/>
    <xf numFmtId="49" fontId="22" fillId="0" borderId="3" xfId="16" applyNumberFormat="1" applyFont="1" applyFill="1" applyBorder="1" applyAlignment="1">
      <alignment horizontal="center" vertical="center"/>
    </xf>
    <xf numFmtId="1" fontId="22" fillId="0" borderId="3" xfId="16" applyNumberFormat="1" applyFont="1" applyFill="1" applyBorder="1" applyAlignment="1" applyProtection="1">
      <alignment horizontal="justify" vertical="center" wrapText="1"/>
      <protection locked="0"/>
    </xf>
    <xf numFmtId="165" fontId="22" fillId="0" borderId="3" xfId="16" applyNumberFormat="1" applyFont="1" applyFill="1" applyBorder="1" applyAlignment="1">
      <alignment horizontal="justify" wrapText="1"/>
    </xf>
    <xf numFmtId="43" fontId="41" fillId="0" borderId="3" xfId="2" applyNumberFormat="1" applyFont="1" applyFill="1" applyBorder="1" applyAlignment="1">
      <alignment vertical="center"/>
    </xf>
    <xf numFmtId="43" fontId="42" fillId="0" borderId="3" xfId="2" applyNumberFormat="1" applyFont="1" applyFill="1" applyBorder="1" applyAlignment="1">
      <alignment vertical="center"/>
    </xf>
    <xf numFmtId="164" fontId="22" fillId="0" borderId="16" xfId="2" applyNumberFormat="1" applyFont="1" applyFill="1" applyBorder="1"/>
    <xf numFmtId="171" fontId="22" fillId="0" borderId="0" xfId="16" applyNumberFormat="1" applyFont="1" applyFill="1" applyBorder="1"/>
    <xf numFmtId="0" fontId="22" fillId="0" borderId="2" xfId="17" applyFont="1" applyFill="1" applyBorder="1" applyAlignment="1">
      <alignment horizontal="justify" wrapText="1"/>
    </xf>
    <xf numFmtId="164" fontId="22" fillId="0" borderId="0" xfId="2" applyNumberFormat="1" applyFont="1" applyFill="1" applyBorder="1"/>
    <xf numFmtId="43" fontId="20" fillId="0" borderId="3" xfId="16" applyNumberFormat="1" applyFont="1" applyFill="1" applyBorder="1" applyAlignment="1"/>
    <xf numFmtId="43" fontId="43" fillId="0" borderId="3" xfId="2" applyNumberFormat="1" applyFont="1" applyFill="1" applyBorder="1" applyAlignment="1" applyProtection="1">
      <alignment vertical="center" wrapText="1"/>
      <protection locked="0"/>
    </xf>
    <xf numFmtId="172" fontId="9" fillId="0" borderId="3" xfId="15" applyNumberFormat="1" applyFont="1" applyFill="1" applyBorder="1" applyAlignment="1" applyProtection="1">
      <alignment horizontal="right" wrapText="1"/>
    </xf>
    <xf numFmtId="172" fontId="9" fillId="0" borderId="3" xfId="145" applyNumberFormat="1" applyFont="1" applyFill="1" applyBorder="1" applyAlignment="1" applyProtection="1">
      <alignment horizontal="right" wrapText="1"/>
    </xf>
    <xf numFmtId="172" fontId="9" fillId="0" borderId="3" xfId="145" applyNumberFormat="1" applyFont="1" applyBorder="1" applyAlignment="1">
      <alignment horizontal="right" wrapText="1"/>
    </xf>
    <xf numFmtId="172" fontId="9" fillId="0" borderId="3" xfId="15" applyNumberFormat="1" applyFont="1" applyBorder="1" applyAlignment="1">
      <alignment horizontal="right" wrapText="1"/>
    </xf>
    <xf numFmtId="172" fontId="11" fillId="0" borderId="3" xfId="15" applyNumberFormat="1" applyFont="1" applyBorder="1" applyAlignment="1">
      <alignment horizontal="right" wrapText="1"/>
    </xf>
    <xf numFmtId="172" fontId="11" fillId="0" borderId="3" xfId="15" applyNumberFormat="1" applyFont="1" applyBorder="1" applyAlignment="1">
      <alignment vertical="top" wrapText="1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0" fillId="0" borderId="0" xfId="0" applyFill="1"/>
    <xf numFmtId="0" fontId="12" fillId="0" borderId="3" xfId="0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43" fontId="13" fillId="0" borderId="3" xfId="0" applyNumberFormat="1" applyFont="1" applyFill="1" applyBorder="1" applyAlignment="1">
      <alignment horizontal="center" vertical="center" wrapText="1"/>
    </xf>
    <xf numFmtId="43" fontId="12" fillId="0" borderId="3" xfId="0" applyNumberFormat="1" applyFont="1" applyFill="1" applyBorder="1" applyAlignment="1">
      <alignment horizontal="center" vertical="center" wrapText="1"/>
    </xf>
    <xf numFmtId="0" fontId="38" fillId="0" borderId="0" xfId="0" applyFont="1"/>
    <xf numFmtId="43" fontId="12" fillId="0" borderId="3" xfId="0" applyNumberFormat="1" applyFont="1" applyFill="1" applyBorder="1" applyAlignment="1">
      <alignment horizontal="center" wrapText="1"/>
    </xf>
    <xf numFmtId="43" fontId="12" fillId="0" borderId="3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7" fillId="0" borderId="0" xfId="6" applyFont="1" applyAlignment="1">
      <alignment wrapText="1"/>
    </xf>
    <xf numFmtId="0" fontId="19" fillId="0" borderId="0" xfId="0" applyFont="1"/>
    <xf numFmtId="43" fontId="10" fillId="0" borderId="2" xfId="17" applyNumberFormat="1" applyFont="1" applyFill="1" applyBorder="1" applyAlignment="1"/>
    <xf numFmtId="43" fontId="10" fillId="0" borderId="2" xfId="17" applyNumberFormat="1" applyFont="1" applyFill="1" applyBorder="1" applyAlignment="1">
      <alignment horizontal="center" vertical="center"/>
    </xf>
    <xf numFmtId="43" fontId="10" fillId="0" borderId="1" xfId="17" applyNumberFormat="1" applyFont="1" applyFill="1" applyBorder="1" applyAlignment="1"/>
    <xf numFmtId="43" fontId="10" fillId="0" borderId="3" xfId="17" applyNumberFormat="1" applyFont="1" applyFill="1" applyBorder="1" applyAlignment="1"/>
    <xf numFmtId="43" fontId="9" fillId="0" borderId="2" xfId="17" applyNumberFormat="1" applyFont="1" applyFill="1" applyBorder="1" applyAlignment="1">
      <alignment horizontal="center" vertical="center"/>
    </xf>
    <xf numFmtId="43" fontId="10" fillId="0" borderId="3" xfId="17" applyNumberFormat="1" applyFont="1" applyFill="1" applyBorder="1" applyAlignment="1">
      <alignment horizontal="center" vertical="center"/>
    </xf>
    <xf numFmtId="43" fontId="10" fillId="0" borderId="3" xfId="17" applyNumberFormat="1" applyFont="1" applyFill="1" applyBorder="1" applyAlignment="1">
      <alignment vertical="center"/>
    </xf>
    <xf numFmtId="43" fontId="9" fillId="0" borderId="3" xfId="17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wrapText="1"/>
    </xf>
    <xf numFmtId="0" fontId="12" fillId="0" borderId="1" xfId="0" applyFont="1" applyBorder="1" applyAlignment="1">
      <alignment horizontal="justify" vertical="center"/>
    </xf>
    <xf numFmtId="0" fontId="47" fillId="0" borderId="7" xfId="0" applyFont="1" applyBorder="1"/>
    <xf numFmtId="0" fontId="47" fillId="0" borderId="2" xfId="0" applyFont="1" applyBorder="1"/>
    <xf numFmtId="0" fontId="12" fillId="0" borderId="7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4" fillId="0" borderId="7" xfId="0" applyFont="1" applyBorder="1"/>
    <xf numFmtId="0" fontId="14" fillId="0" borderId="2" xfId="0" applyFont="1" applyBorder="1"/>
    <xf numFmtId="0" fontId="12" fillId="0" borderId="4" xfId="0" applyFont="1" applyFill="1" applyBorder="1" applyAlignment="1">
      <alignment horizontal="center" wrapText="1"/>
    </xf>
    <xf numFmtId="0" fontId="45" fillId="0" borderId="6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20" fillId="0" borderId="0" xfId="6" applyFont="1" applyBorder="1" applyAlignment="1">
      <alignment horizontal="center" wrapText="1"/>
    </xf>
    <xf numFmtId="0" fontId="17" fillId="0" borderId="0" xfId="6" applyFont="1" applyAlignment="1">
      <alignment wrapText="1"/>
    </xf>
    <xf numFmtId="0" fontId="38" fillId="0" borderId="6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47" fillId="0" borderId="3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40" fillId="0" borderId="0" xfId="0" applyFont="1" applyAlignment="1">
      <alignment wrapText="1"/>
    </xf>
    <xf numFmtId="0" fontId="19" fillId="0" borderId="0" xfId="0" applyFont="1" applyAlignment="1">
      <alignment horizontal="center" vertical="top" wrapText="1"/>
    </xf>
    <xf numFmtId="167" fontId="25" fillId="0" borderId="28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11" fillId="0" borderId="0" xfId="15" applyFont="1" applyAlignment="1">
      <alignment horizontal="left" vertical="top" wrapText="1"/>
    </xf>
    <xf numFmtId="0" fontId="22" fillId="0" borderId="4" xfId="15" applyFont="1" applyBorder="1" applyAlignment="1">
      <alignment horizontal="center" vertical="center" wrapText="1"/>
    </xf>
    <xf numFmtId="0" fontId="22" fillId="0" borderId="6" xfId="15" applyFont="1" applyBorder="1" applyAlignment="1">
      <alignment horizontal="center" vertical="center" wrapText="1"/>
    </xf>
    <xf numFmtId="0" fontId="22" fillId="0" borderId="5" xfId="15" applyFont="1" applyBorder="1" applyAlignment="1">
      <alignment horizontal="center" vertical="center" wrapText="1"/>
    </xf>
    <xf numFmtId="0" fontId="22" fillId="0" borderId="3" xfId="15" applyFont="1" applyBorder="1" applyAlignment="1">
      <alignment horizontal="center" vertical="center" wrapText="1"/>
    </xf>
    <xf numFmtId="0" fontId="22" fillId="0" borderId="1" xfId="15" applyFont="1" applyBorder="1" applyAlignment="1">
      <alignment horizontal="center" vertical="center" wrapText="1"/>
    </xf>
    <xf numFmtId="0" fontId="22" fillId="0" borderId="2" xfId="15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1" fillId="0" borderId="0" xfId="16" applyFont="1" applyFill="1" applyBorder="1" applyAlignment="1">
      <alignment horizontal="left" wrapText="1"/>
    </xf>
    <xf numFmtId="0" fontId="13" fillId="0" borderId="1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7" fillId="0" borderId="3" xfId="16" applyNumberFormat="1" applyFont="1" applyFill="1" applyBorder="1" applyAlignment="1">
      <alignment horizontal="center" vertical="center" wrapText="1"/>
    </xf>
    <xf numFmtId="0" fontId="10" fillId="0" borderId="11" xfId="17" applyFont="1" applyBorder="1" applyAlignment="1">
      <alignment horizontal="center" vertical="center" wrapText="1"/>
    </xf>
    <xf numFmtId="0" fontId="9" fillId="0" borderId="19" xfId="18" applyFont="1" applyBorder="1" applyAlignment="1">
      <alignment horizontal="center" vertical="center" wrapText="1"/>
    </xf>
    <xf numFmtId="1" fontId="10" fillId="0" borderId="12" xfId="17" applyNumberFormat="1" applyFont="1" applyBorder="1" applyAlignment="1">
      <alignment horizontal="center" vertical="center"/>
    </xf>
    <xf numFmtId="1" fontId="10" fillId="0" borderId="13" xfId="17" applyNumberFormat="1" applyFont="1" applyBorder="1" applyAlignment="1">
      <alignment horizontal="center" vertical="center"/>
    </xf>
    <xf numFmtId="1" fontId="10" fillId="0" borderId="14" xfId="17" applyNumberFormat="1" applyFont="1" applyBorder="1" applyAlignment="1">
      <alignment horizontal="center" vertical="center"/>
    </xf>
    <xf numFmtId="0" fontId="12" fillId="0" borderId="0" xfId="16" applyFont="1" applyFill="1" applyBorder="1" applyAlignment="1">
      <alignment horizontal="center" vertical="center"/>
    </xf>
    <xf numFmtId="0" fontId="0" fillId="0" borderId="0" xfId="0" applyAlignment="1"/>
    <xf numFmtId="49" fontId="22" fillId="0" borderId="4" xfId="6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68" fontId="11" fillId="0" borderId="0" xfId="6" applyNumberFormat="1" applyFont="1" applyAlignment="1">
      <alignment horizontal="left" wrapText="1"/>
    </xf>
    <xf numFmtId="168" fontId="21" fillId="0" borderId="0" xfId="7" applyNumberFormat="1" applyFont="1" applyAlignment="1">
      <alignment vertical="top" wrapText="1"/>
    </xf>
    <xf numFmtId="0" fontId="22" fillId="0" borderId="0" xfId="6" applyFont="1" applyBorder="1" applyAlignment="1">
      <alignment horizontal="center" vertical="center" wrapText="1"/>
    </xf>
    <xf numFmtId="0" fontId="11" fillId="0" borderId="0" xfId="6" applyFont="1" applyAlignment="1">
      <alignment vertical="center" wrapText="1"/>
    </xf>
    <xf numFmtId="0" fontId="15" fillId="0" borderId="0" xfId="7" applyFont="1" applyAlignment="1">
      <alignment vertical="center" wrapText="1"/>
    </xf>
    <xf numFmtId="0" fontId="15" fillId="0" borderId="0" xfId="7" applyAlignment="1">
      <alignment wrapText="1"/>
    </xf>
    <xf numFmtId="0" fontId="23" fillId="0" borderId="0" xfId="6" applyFont="1" applyBorder="1" applyAlignment="1">
      <alignment horizontal="center" wrapText="1"/>
    </xf>
    <xf numFmtId="0" fontId="15" fillId="0" borderId="0" xfId="7" applyFont="1" applyAlignment="1">
      <alignment wrapText="1"/>
    </xf>
    <xf numFmtId="49" fontId="22" fillId="0" borderId="3" xfId="6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22" fillId="0" borderId="4" xfId="6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</cellXfs>
  <cellStyles count="149">
    <cellStyle name="Excel Built-in Normal" xfId="25"/>
    <cellStyle name="Гиперссылка 2" xfId="26"/>
    <cellStyle name="Обычный" xfId="0" builtinId="0"/>
    <cellStyle name="Обычный 10" xfId="11"/>
    <cellStyle name="Обычный 11" xfId="27"/>
    <cellStyle name="Обычный 12" xfId="4"/>
    <cellStyle name="Обычный 13" xfId="28"/>
    <cellStyle name="Обычный 14" xfId="29"/>
    <cellStyle name="Обычный 15" xfId="30"/>
    <cellStyle name="Обычный 16" xfId="8"/>
    <cellStyle name="Обычный 17" xfId="7"/>
    <cellStyle name="Обычный 18" xfId="31"/>
    <cellStyle name="Обычный 18 2" xfId="9"/>
    <cellStyle name="Обычный 18 2 2" xfId="13"/>
    <cellStyle name="Обычный 18 2 2 2" xfId="22"/>
    <cellStyle name="Обычный 18 2 2 2 2" xfId="144"/>
    <cellStyle name="Обычный 18 2 3" xfId="143"/>
    <cellStyle name="Обычный 18 3" xfId="20"/>
    <cellStyle name="Обычный 18 3 2" xfId="146"/>
    <cellStyle name="Обычный 18 3 3" xfId="148"/>
    <cellStyle name="Обычный 18 4" xfId="32"/>
    <cellStyle name="Обычный 19" xfId="19"/>
    <cellStyle name="Обычный 2" xfId="33"/>
    <cellStyle name="Обычный 2 10" xfId="34"/>
    <cellStyle name="Обычный 2 11" xfId="35"/>
    <cellStyle name="Обычный 2 12" xfId="36"/>
    <cellStyle name="Обычный 2 13" xfId="37"/>
    <cellStyle name="Обычный 2 14" xfId="38"/>
    <cellStyle name="Обычный 2 15" xfId="39"/>
    <cellStyle name="Обычный 2 16" xfId="40"/>
    <cellStyle name="Обычный 2 17" xfId="41"/>
    <cellStyle name="Обычный 2 18" xfId="42"/>
    <cellStyle name="Обычный 2 19" xfId="43"/>
    <cellStyle name="Обычный 2 2" xfId="44"/>
    <cellStyle name="Обычный 2 2 2" xfId="5"/>
    <cellStyle name="Обычный 2 20" xfId="45"/>
    <cellStyle name="Обычный 2 21" xfId="46"/>
    <cellStyle name="Обычный 2 22" xfId="47"/>
    <cellStyle name="Обычный 2 23" xfId="48"/>
    <cellStyle name="Обычный 2 24" xfId="49"/>
    <cellStyle name="Обычный 2 25" xfId="50"/>
    <cellStyle name="Обычный 2 26" xfId="51"/>
    <cellStyle name="Обычный 2 27" xfId="52"/>
    <cellStyle name="Обычный 2 28" xfId="53"/>
    <cellStyle name="Обычный 2 29" xfId="54"/>
    <cellStyle name="Обычный 2 3" xfId="55"/>
    <cellStyle name="Обычный 2 30" xfId="56"/>
    <cellStyle name="Обычный 2 31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20" xfId="24"/>
    <cellStyle name="Обычный 21" xfId="64"/>
    <cellStyle name="Обычный 22" xfId="65"/>
    <cellStyle name="Обычный 23" xfId="14"/>
    <cellStyle name="Обычный 24" xfId="141"/>
    <cellStyle name="Обычный 3" xfId="66"/>
    <cellStyle name="Обычный 3 10" xfId="67"/>
    <cellStyle name="Обычный 3 11" xfId="68"/>
    <cellStyle name="Обычный 3 12" xfId="69"/>
    <cellStyle name="Обычный 3 13" xfId="70"/>
    <cellStyle name="Обычный 3 14" xfId="71"/>
    <cellStyle name="Обычный 3 15" xfId="72"/>
    <cellStyle name="Обычный 3 16" xfId="73"/>
    <cellStyle name="Обычный 3 17" xfId="74"/>
    <cellStyle name="Обычный 3 18" xfId="75"/>
    <cellStyle name="Обычный 3 19" xfId="76"/>
    <cellStyle name="Обычный 3 2" xfId="77"/>
    <cellStyle name="Обычный 3 2 2" xfId="78"/>
    <cellStyle name="Обычный 3 20" xfId="79"/>
    <cellStyle name="Обычный 3 21" xfId="80"/>
    <cellStyle name="Обычный 3 22" xfId="81"/>
    <cellStyle name="Обычный 3 23" xfId="82"/>
    <cellStyle name="Обычный 3 24" xfId="83"/>
    <cellStyle name="Обычный 3 25" xfId="84"/>
    <cellStyle name="Обычный 3 26" xfId="85"/>
    <cellStyle name="Обычный 3 27" xfId="86"/>
    <cellStyle name="Обычный 3 28" xfId="87"/>
    <cellStyle name="Обычный 3 29" xfId="88"/>
    <cellStyle name="Обычный 3 3" xfId="89"/>
    <cellStyle name="Обычный 3 30" xfId="90"/>
    <cellStyle name="Обычный 3 31" xfId="10"/>
    <cellStyle name="Обычный 3 32" xfId="91"/>
    <cellStyle name="Обычный 3 33" xfId="15"/>
    <cellStyle name="Обычный 3 34" xfId="147"/>
    <cellStyle name="Обычный 3 4" xfId="92"/>
    <cellStyle name="Обычный 3 5" xfId="93"/>
    <cellStyle name="Обычный 3 6" xfId="94"/>
    <cellStyle name="Обычный 3 7" xfId="95"/>
    <cellStyle name="Обычный 3 8" xfId="96"/>
    <cellStyle name="Обычный 3 9" xfId="97"/>
    <cellStyle name="Обычный 4" xfId="98"/>
    <cellStyle name="Обычный 4 10" xfId="99"/>
    <cellStyle name="Обычный 4 11" xfId="100"/>
    <cellStyle name="Обычный 4 12" xfId="101"/>
    <cellStyle name="Обычный 4 13" xfId="102"/>
    <cellStyle name="Обычный 4 14" xfId="103"/>
    <cellStyle name="Обычный 4 15" xfId="104"/>
    <cellStyle name="Обычный 4 16" xfId="105"/>
    <cellStyle name="Обычный 4 17" xfId="106"/>
    <cellStyle name="Обычный 4 18" xfId="107"/>
    <cellStyle name="Обычный 4 19" xfId="108"/>
    <cellStyle name="Обычный 4 2" xfId="109"/>
    <cellStyle name="Обычный 4 20" xfId="110"/>
    <cellStyle name="Обычный 4 21" xfId="111"/>
    <cellStyle name="Обычный 4 22" xfId="112"/>
    <cellStyle name="Обычный 4 23" xfId="113"/>
    <cellStyle name="Обычный 4 24" xfId="114"/>
    <cellStyle name="Обычный 4 25" xfId="115"/>
    <cellStyle name="Обычный 4 26" xfId="116"/>
    <cellStyle name="Обычный 4 27" xfId="117"/>
    <cellStyle name="Обычный 4 28" xfId="118"/>
    <cellStyle name="Обычный 4 29" xfId="119"/>
    <cellStyle name="Обычный 4 3" xfId="120"/>
    <cellStyle name="Обычный 4 30" xfId="121"/>
    <cellStyle name="Обычный 4 31" xfId="122"/>
    <cellStyle name="Обычный 4 4" xfId="123"/>
    <cellStyle name="Обычный 4 5" xfId="124"/>
    <cellStyle name="Обычный 4 6" xfId="125"/>
    <cellStyle name="Обычный 4 7" xfId="126"/>
    <cellStyle name="Обычный 4 8" xfId="127"/>
    <cellStyle name="Обычный 4 9" xfId="128"/>
    <cellStyle name="Обычный 5" xfId="1"/>
    <cellStyle name="Обычный 5 2" xfId="23"/>
    <cellStyle name="Обычный 5 3" xfId="129"/>
    <cellStyle name="Обычный 6" xfId="130"/>
    <cellStyle name="Обычный 7" xfId="3"/>
    <cellStyle name="Обычный 8" xfId="131"/>
    <cellStyle name="Обычный 9" xfId="132"/>
    <cellStyle name="Обычный_ПР 13 фин.помощь1" xfId="17"/>
    <cellStyle name="Обычный_Прил 22,23,24" xfId="16"/>
    <cellStyle name="Обычный_Прил 5,6,8,18" xfId="18"/>
    <cellStyle name="Обычный_прилож 8,10 -2008г." xfId="6"/>
    <cellStyle name="Обычный_Прилож.№9 кап.стр." xfId="21"/>
    <cellStyle name="Процентный 2" xfId="133"/>
    <cellStyle name="Тысячи [0]_перечис.11" xfId="134"/>
    <cellStyle name="Тысячи_перечис.11" xfId="135"/>
    <cellStyle name="Финансовый" xfId="145" builtinId="3"/>
    <cellStyle name="Финансовый 13" xfId="2"/>
    <cellStyle name="Финансовый 2" xfId="136"/>
    <cellStyle name="Финансовый 3" xfId="137"/>
    <cellStyle name="Финансовый 3 2" xfId="12"/>
    <cellStyle name="Финансовый 3 3" xfId="138"/>
    <cellStyle name="Финансовый 4" xfId="139"/>
    <cellStyle name="Финансовый 5" xfId="142"/>
    <cellStyle name="Финансовый 9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10" zoomScale="60" zoomScaleNormal="55" workbookViewId="0">
      <selection activeCell="L2" sqref="L2:N2"/>
    </sheetView>
  </sheetViews>
  <sheetFormatPr defaultRowHeight="15.75" x14ac:dyDescent="0.25"/>
  <cols>
    <col min="1" max="1" width="27.85546875" customWidth="1"/>
    <col min="2" max="2" width="29.85546875" style="214" customWidth="1"/>
    <col min="3" max="3" width="30.28515625" style="214" customWidth="1"/>
    <col min="4" max="4" width="23.140625" customWidth="1"/>
    <col min="5" max="10" width="15.5703125" customWidth="1"/>
    <col min="11" max="11" width="23.140625" customWidth="1"/>
    <col min="12" max="14" width="15.5703125" customWidth="1"/>
    <col min="243" max="243" width="27.85546875" customWidth="1"/>
    <col min="244" max="244" width="42.28515625" customWidth="1"/>
    <col min="245" max="245" width="69.140625" customWidth="1"/>
    <col min="246" max="246" width="0.28515625" customWidth="1"/>
    <col min="247" max="250" width="0" hidden="1" customWidth="1"/>
    <col min="251" max="251" width="17.7109375" customWidth="1"/>
    <col min="252" max="252" width="16.28515625" customWidth="1"/>
    <col min="253" max="253" width="15.28515625" customWidth="1"/>
    <col min="254" max="254" width="12" customWidth="1"/>
    <col min="255" max="255" width="16.28515625" customWidth="1"/>
    <col min="256" max="256" width="14.85546875" customWidth="1"/>
    <col min="257" max="257" width="15.28515625" customWidth="1"/>
    <col min="258" max="258" width="16" customWidth="1"/>
    <col min="259" max="259" width="21.140625" customWidth="1"/>
    <col min="260" max="261" width="18.5703125" customWidth="1"/>
    <col min="262" max="262" width="17.7109375" customWidth="1"/>
    <col min="499" max="499" width="27.85546875" customWidth="1"/>
    <col min="500" max="500" width="42.28515625" customWidth="1"/>
    <col min="501" max="501" width="69.140625" customWidth="1"/>
    <col min="502" max="502" width="0.28515625" customWidth="1"/>
    <col min="503" max="506" width="0" hidden="1" customWidth="1"/>
    <col min="507" max="507" width="17.7109375" customWidth="1"/>
    <col min="508" max="508" width="16.28515625" customWidth="1"/>
    <col min="509" max="509" width="15.28515625" customWidth="1"/>
    <col min="510" max="510" width="12" customWidth="1"/>
    <col min="511" max="511" width="16.28515625" customWidth="1"/>
    <col min="512" max="512" width="14.85546875" customWidth="1"/>
    <col min="513" max="513" width="15.28515625" customWidth="1"/>
    <col min="514" max="514" width="16" customWidth="1"/>
    <col min="515" max="515" width="21.140625" customWidth="1"/>
    <col min="516" max="517" width="18.5703125" customWidth="1"/>
    <col min="518" max="518" width="17.7109375" customWidth="1"/>
    <col min="755" max="755" width="27.85546875" customWidth="1"/>
    <col min="756" max="756" width="42.28515625" customWidth="1"/>
    <col min="757" max="757" width="69.140625" customWidth="1"/>
    <col min="758" max="758" width="0.28515625" customWidth="1"/>
    <col min="759" max="762" width="0" hidden="1" customWidth="1"/>
    <col min="763" max="763" width="17.7109375" customWidth="1"/>
    <col min="764" max="764" width="16.28515625" customWidth="1"/>
    <col min="765" max="765" width="15.28515625" customWidth="1"/>
    <col min="766" max="766" width="12" customWidth="1"/>
    <col min="767" max="767" width="16.28515625" customWidth="1"/>
    <col min="768" max="768" width="14.85546875" customWidth="1"/>
    <col min="769" max="769" width="15.28515625" customWidth="1"/>
    <col min="770" max="770" width="16" customWidth="1"/>
    <col min="771" max="771" width="21.140625" customWidth="1"/>
    <col min="772" max="773" width="18.5703125" customWidth="1"/>
    <col min="774" max="774" width="17.7109375" customWidth="1"/>
    <col min="1011" max="1011" width="27.85546875" customWidth="1"/>
    <col min="1012" max="1012" width="42.28515625" customWidth="1"/>
    <col min="1013" max="1013" width="69.140625" customWidth="1"/>
    <col min="1014" max="1014" width="0.28515625" customWidth="1"/>
    <col min="1015" max="1018" width="0" hidden="1" customWidth="1"/>
    <col min="1019" max="1019" width="17.7109375" customWidth="1"/>
    <col min="1020" max="1020" width="16.28515625" customWidth="1"/>
    <col min="1021" max="1021" width="15.28515625" customWidth="1"/>
    <col min="1022" max="1022" width="12" customWidth="1"/>
    <col min="1023" max="1023" width="16.28515625" customWidth="1"/>
    <col min="1024" max="1024" width="14.85546875" customWidth="1"/>
    <col min="1025" max="1025" width="15.28515625" customWidth="1"/>
    <col min="1026" max="1026" width="16" customWidth="1"/>
    <col min="1027" max="1027" width="21.140625" customWidth="1"/>
    <col min="1028" max="1029" width="18.5703125" customWidth="1"/>
    <col min="1030" max="1030" width="17.7109375" customWidth="1"/>
    <col min="1267" max="1267" width="27.85546875" customWidth="1"/>
    <col min="1268" max="1268" width="42.28515625" customWidth="1"/>
    <col min="1269" max="1269" width="69.140625" customWidth="1"/>
    <col min="1270" max="1270" width="0.28515625" customWidth="1"/>
    <col min="1271" max="1274" width="0" hidden="1" customWidth="1"/>
    <col min="1275" max="1275" width="17.7109375" customWidth="1"/>
    <col min="1276" max="1276" width="16.28515625" customWidth="1"/>
    <col min="1277" max="1277" width="15.28515625" customWidth="1"/>
    <col min="1278" max="1278" width="12" customWidth="1"/>
    <col min="1279" max="1279" width="16.28515625" customWidth="1"/>
    <col min="1280" max="1280" width="14.85546875" customWidth="1"/>
    <col min="1281" max="1281" width="15.28515625" customWidth="1"/>
    <col min="1282" max="1282" width="16" customWidth="1"/>
    <col min="1283" max="1283" width="21.140625" customWidth="1"/>
    <col min="1284" max="1285" width="18.5703125" customWidth="1"/>
    <col min="1286" max="1286" width="17.7109375" customWidth="1"/>
    <col min="1523" max="1523" width="27.85546875" customWidth="1"/>
    <col min="1524" max="1524" width="42.28515625" customWidth="1"/>
    <col min="1525" max="1525" width="69.140625" customWidth="1"/>
    <col min="1526" max="1526" width="0.28515625" customWidth="1"/>
    <col min="1527" max="1530" width="0" hidden="1" customWidth="1"/>
    <col min="1531" max="1531" width="17.7109375" customWidth="1"/>
    <col min="1532" max="1532" width="16.28515625" customWidth="1"/>
    <col min="1533" max="1533" width="15.28515625" customWidth="1"/>
    <col min="1534" max="1534" width="12" customWidth="1"/>
    <col min="1535" max="1535" width="16.28515625" customWidth="1"/>
    <col min="1536" max="1536" width="14.85546875" customWidth="1"/>
    <col min="1537" max="1537" width="15.28515625" customWidth="1"/>
    <col min="1538" max="1538" width="16" customWidth="1"/>
    <col min="1539" max="1539" width="21.140625" customWidth="1"/>
    <col min="1540" max="1541" width="18.5703125" customWidth="1"/>
    <col min="1542" max="1542" width="17.7109375" customWidth="1"/>
    <col min="1779" max="1779" width="27.85546875" customWidth="1"/>
    <col min="1780" max="1780" width="42.28515625" customWidth="1"/>
    <col min="1781" max="1781" width="69.140625" customWidth="1"/>
    <col min="1782" max="1782" width="0.28515625" customWidth="1"/>
    <col min="1783" max="1786" width="0" hidden="1" customWidth="1"/>
    <col min="1787" max="1787" width="17.7109375" customWidth="1"/>
    <col min="1788" max="1788" width="16.28515625" customWidth="1"/>
    <col min="1789" max="1789" width="15.28515625" customWidth="1"/>
    <col min="1790" max="1790" width="12" customWidth="1"/>
    <col min="1791" max="1791" width="16.28515625" customWidth="1"/>
    <col min="1792" max="1792" width="14.85546875" customWidth="1"/>
    <col min="1793" max="1793" width="15.28515625" customWidth="1"/>
    <col min="1794" max="1794" width="16" customWidth="1"/>
    <col min="1795" max="1795" width="21.140625" customWidth="1"/>
    <col min="1796" max="1797" width="18.5703125" customWidth="1"/>
    <col min="1798" max="1798" width="17.7109375" customWidth="1"/>
    <col min="2035" max="2035" width="27.85546875" customWidth="1"/>
    <col min="2036" max="2036" width="42.28515625" customWidth="1"/>
    <col min="2037" max="2037" width="69.140625" customWidth="1"/>
    <col min="2038" max="2038" width="0.28515625" customWidth="1"/>
    <col min="2039" max="2042" width="0" hidden="1" customWidth="1"/>
    <col min="2043" max="2043" width="17.7109375" customWidth="1"/>
    <col min="2044" max="2044" width="16.28515625" customWidth="1"/>
    <col min="2045" max="2045" width="15.28515625" customWidth="1"/>
    <col min="2046" max="2046" width="12" customWidth="1"/>
    <col min="2047" max="2047" width="16.28515625" customWidth="1"/>
    <col min="2048" max="2048" width="14.85546875" customWidth="1"/>
    <col min="2049" max="2049" width="15.28515625" customWidth="1"/>
    <col min="2050" max="2050" width="16" customWidth="1"/>
    <col min="2051" max="2051" width="21.140625" customWidth="1"/>
    <col min="2052" max="2053" width="18.5703125" customWidth="1"/>
    <col min="2054" max="2054" width="17.7109375" customWidth="1"/>
    <col min="2291" max="2291" width="27.85546875" customWidth="1"/>
    <col min="2292" max="2292" width="42.28515625" customWidth="1"/>
    <col min="2293" max="2293" width="69.140625" customWidth="1"/>
    <col min="2294" max="2294" width="0.28515625" customWidth="1"/>
    <col min="2295" max="2298" width="0" hidden="1" customWidth="1"/>
    <col min="2299" max="2299" width="17.7109375" customWidth="1"/>
    <col min="2300" max="2300" width="16.28515625" customWidth="1"/>
    <col min="2301" max="2301" width="15.28515625" customWidth="1"/>
    <col min="2302" max="2302" width="12" customWidth="1"/>
    <col min="2303" max="2303" width="16.28515625" customWidth="1"/>
    <col min="2304" max="2304" width="14.85546875" customWidth="1"/>
    <col min="2305" max="2305" width="15.28515625" customWidth="1"/>
    <col min="2306" max="2306" width="16" customWidth="1"/>
    <col min="2307" max="2307" width="21.140625" customWidth="1"/>
    <col min="2308" max="2309" width="18.5703125" customWidth="1"/>
    <col min="2310" max="2310" width="17.7109375" customWidth="1"/>
    <col min="2547" max="2547" width="27.85546875" customWidth="1"/>
    <col min="2548" max="2548" width="42.28515625" customWidth="1"/>
    <col min="2549" max="2549" width="69.140625" customWidth="1"/>
    <col min="2550" max="2550" width="0.28515625" customWidth="1"/>
    <col min="2551" max="2554" width="0" hidden="1" customWidth="1"/>
    <col min="2555" max="2555" width="17.7109375" customWidth="1"/>
    <col min="2556" max="2556" width="16.28515625" customWidth="1"/>
    <col min="2557" max="2557" width="15.28515625" customWidth="1"/>
    <col min="2558" max="2558" width="12" customWidth="1"/>
    <col min="2559" max="2559" width="16.28515625" customWidth="1"/>
    <col min="2560" max="2560" width="14.85546875" customWidth="1"/>
    <col min="2561" max="2561" width="15.28515625" customWidth="1"/>
    <col min="2562" max="2562" width="16" customWidth="1"/>
    <col min="2563" max="2563" width="21.140625" customWidth="1"/>
    <col min="2564" max="2565" width="18.5703125" customWidth="1"/>
    <col min="2566" max="2566" width="17.7109375" customWidth="1"/>
    <col min="2803" max="2803" width="27.85546875" customWidth="1"/>
    <col min="2804" max="2804" width="42.28515625" customWidth="1"/>
    <col min="2805" max="2805" width="69.140625" customWidth="1"/>
    <col min="2806" max="2806" width="0.28515625" customWidth="1"/>
    <col min="2807" max="2810" width="0" hidden="1" customWidth="1"/>
    <col min="2811" max="2811" width="17.7109375" customWidth="1"/>
    <col min="2812" max="2812" width="16.28515625" customWidth="1"/>
    <col min="2813" max="2813" width="15.28515625" customWidth="1"/>
    <col min="2814" max="2814" width="12" customWidth="1"/>
    <col min="2815" max="2815" width="16.28515625" customWidth="1"/>
    <col min="2816" max="2816" width="14.85546875" customWidth="1"/>
    <col min="2817" max="2817" width="15.28515625" customWidth="1"/>
    <col min="2818" max="2818" width="16" customWidth="1"/>
    <col min="2819" max="2819" width="21.140625" customWidth="1"/>
    <col min="2820" max="2821" width="18.5703125" customWidth="1"/>
    <col min="2822" max="2822" width="17.7109375" customWidth="1"/>
    <col min="3059" max="3059" width="27.85546875" customWidth="1"/>
    <col min="3060" max="3060" width="42.28515625" customWidth="1"/>
    <col min="3061" max="3061" width="69.140625" customWidth="1"/>
    <col min="3062" max="3062" width="0.28515625" customWidth="1"/>
    <col min="3063" max="3066" width="0" hidden="1" customWidth="1"/>
    <col min="3067" max="3067" width="17.7109375" customWidth="1"/>
    <col min="3068" max="3068" width="16.28515625" customWidth="1"/>
    <col min="3069" max="3069" width="15.28515625" customWidth="1"/>
    <col min="3070" max="3070" width="12" customWidth="1"/>
    <col min="3071" max="3071" width="16.28515625" customWidth="1"/>
    <col min="3072" max="3072" width="14.85546875" customWidth="1"/>
    <col min="3073" max="3073" width="15.28515625" customWidth="1"/>
    <col min="3074" max="3074" width="16" customWidth="1"/>
    <col min="3075" max="3075" width="21.140625" customWidth="1"/>
    <col min="3076" max="3077" width="18.5703125" customWidth="1"/>
    <col min="3078" max="3078" width="17.7109375" customWidth="1"/>
    <col min="3315" max="3315" width="27.85546875" customWidth="1"/>
    <col min="3316" max="3316" width="42.28515625" customWidth="1"/>
    <col min="3317" max="3317" width="69.140625" customWidth="1"/>
    <col min="3318" max="3318" width="0.28515625" customWidth="1"/>
    <col min="3319" max="3322" width="0" hidden="1" customWidth="1"/>
    <col min="3323" max="3323" width="17.7109375" customWidth="1"/>
    <col min="3324" max="3324" width="16.28515625" customWidth="1"/>
    <col min="3325" max="3325" width="15.28515625" customWidth="1"/>
    <col min="3326" max="3326" width="12" customWidth="1"/>
    <col min="3327" max="3327" width="16.28515625" customWidth="1"/>
    <col min="3328" max="3328" width="14.85546875" customWidth="1"/>
    <col min="3329" max="3329" width="15.28515625" customWidth="1"/>
    <col min="3330" max="3330" width="16" customWidth="1"/>
    <col min="3331" max="3331" width="21.140625" customWidth="1"/>
    <col min="3332" max="3333" width="18.5703125" customWidth="1"/>
    <col min="3334" max="3334" width="17.7109375" customWidth="1"/>
    <col min="3571" max="3571" width="27.85546875" customWidth="1"/>
    <col min="3572" max="3572" width="42.28515625" customWidth="1"/>
    <col min="3573" max="3573" width="69.140625" customWidth="1"/>
    <col min="3574" max="3574" width="0.28515625" customWidth="1"/>
    <col min="3575" max="3578" width="0" hidden="1" customWidth="1"/>
    <col min="3579" max="3579" width="17.7109375" customWidth="1"/>
    <col min="3580" max="3580" width="16.28515625" customWidth="1"/>
    <col min="3581" max="3581" width="15.28515625" customWidth="1"/>
    <col min="3582" max="3582" width="12" customWidth="1"/>
    <col min="3583" max="3583" width="16.28515625" customWidth="1"/>
    <col min="3584" max="3584" width="14.85546875" customWidth="1"/>
    <col min="3585" max="3585" width="15.28515625" customWidth="1"/>
    <col min="3586" max="3586" width="16" customWidth="1"/>
    <col min="3587" max="3587" width="21.140625" customWidth="1"/>
    <col min="3588" max="3589" width="18.5703125" customWidth="1"/>
    <col min="3590" max="3590" width="17.7109375" customWidth="1"/>
    <col min="3827" max="3827" width="27.85546875" customWidth="1"/>
    <col min="3828" max="3828" width="42.28515625" customWidth="1"/>
    <col min="3829" max="3829" width="69.140625" customWidth="1"/>
    <col min="3830" max="3830" width="0.28515625" customWidth="1"/>
    <col min="3831" max="3834" width="0" hidden="1" customWidth="1"/>
    <col min="3835" max="3835" width="17.7109375" customWidth="1"/>
    <col min="3836" max="3836" width="16.28515625" customWidth="1"/>
    <col min="3837" max="3837" width="15.28515625" customWidth="1"/>
    <col min="3838" max="3838" width="12" customWidth="1"/>
    <col min="3839" max="3839" width="16.28515625" customWidth="1"/>
    <col min="3840" max="3840" width="14.85546875" customWidth="1"/>
    <col min="3841" max="3841" width="15.28515625" customWidth="1"/>
    <col min="3842" max="3842" width="16" customWidth="1"/>
    <col min="3843" max="3843" width="21.140625" customWidth="1"/>
    <col min="3844" max="3845" width="18.5703125" customWidth="1"/>
    <col min="3846" max="3846" width="17.7109375" customWidth="1"/>
    <col min="4083" max="4083" width="27.85546875" customWidth="1"/>
    <col min="4084" max="4084" width="42.28515625" customWidth="1"/>
    <col min="4085" max="4085" width="69.140625" customWidth="1"/>
    <col min="4086" max="4086" width="0.28515625" customWidth="1"/>
    <col min="4087" max="4090" width="0" hidden="1" customWidth="1"/>
    <col min="4091" max="4091" width="17.7109375" customWidth="1"/>
    <col min="4092" max="4092" width="16.28515625" customWidth="1"/>
    <col min="4093" max="4093" width="15.28515625" customWidth="1"/>
    <col min="4094" max="4094" width="12" customWidth="1"/>
    <col min="4095" max="4095" width="16.28515625" customWidth="1"/>
    <col min="4096" max="4096" width="14.85546875" customWidth="1"/>
    <col min="4097" max="4097" width="15.28515625" customWidth="1"/>
    <col min="4098" max="4098" width="16" customWidth="1"/>
    <col min="4099" max="4099" width="21.140625" customWidth="1"/>
    <col min="4100" max="4101" width="18.5703125" customWidth="1"/>
    <col min="4102" max="4102" width="17.7109375" customWidth="1"/>
    <col min="4339" max="4339" width="27.85546875" customWidth="1"/>
    <col min="4340" max="4340" width="42.28515625" customWidth="1"/>
    <col min="4341" max="4341" width="69.140625" customWidth="1"/>
    <col min="4342" max="4342" width="0.28515625" customWidth="1"/>
    <col min="4343" max="4346" width="0" hidden="1" customWidth="1"/>
    <col min="4347" max="4347" width="17.7109375" customWidth="1"/>
    <col min="4348" max="4348" width="16.28515625" customWidth="1"/>
    <col min="4349" max="4349" width="15.28515625" customWidth="1"/>
    <col min="4350" max="4350" width="12" customWidth="1"/>
    <col min="4351" max="4351" width="16.28515625" customWidth="1"/>
    <col min="4352" max="4352" width="14.85546875" customWidth="1"/>
    <col min="4353" max="4353" width="15.28515625" customWidth="1"/>
    <col min="4354" max="4354" width="16" customWidth="1"/>
    <col min="4355" max="4355" width="21.140625" customWidth="1"/>
    <col min="4356" max="4357" width="18.5703125" customWidth="1"/>
    <col min="4358" max="4358" width="17.7109375" customWidth="1"/>
    <col min="4595" max="4595" width="27.85546875" customWidth="1"/>
    <col min="4596" max="4596" width="42.28515625" customWidth="1"/>
    <col min="4597" max="4597" width="69.140625" customWidth="1"/>
    <col min="4598" max="4598" width="0.28515625" customWidth="1"/>
    <col min="4599" max="4602" width="0" hidden="1" customWidth="1"/>
    <col min="4603" max="4603" width="17.7109375" customWidth="1"/>
    <col min="4604" max="4604" width="16.28515625" customWidth="1"/>
    <col min="4605" max="4605" width="15.28515625" customWidth="1"/>
    <col min="4606" max="4606" width="12" customWidth="1"/>
    <col min="4607" max="4607" width="16.28515625" customWidth="1"/>
    <col min="4608" max="4608" width="14.85546875" customWidth="1"/>
    <col min="4609" max="4609" width="15.28515625" customWidth="1"/>
    <col min="4610" max="4610" width="16" customWidth="1"/>
    <col min="4611" max="4611" width="21.140625" customWidth="1"/>
    <col min="4612" max="4613" width="18.5703125" customWidth="1"/>
    <col min="4614" max="4614" width="17.7109375" customWidth="1"/>
    <col min="4851" max="4851" width="27.85546875" customWidth="1"/>
    <col min="4852" max="4852" width="42.28515625" customWidth="1"/>
    <col min="4853" max="4853" width="69.140625" customWidth="1"/>
    <col min="4854" max="4854" width="0.28515625" customWidth="1"/>
    <col min="4855" max="4858" width="0" hidden="1" customWidth="1"/>
    <col min="4859" max="4859" width="17.7109375" customWidth="1"/>
    <col min="4860" max="4860" width="16.28515625" customWidth="1"/>
    <col min="4861" max="4861" width="15.28515625" customWidth="1"/>
    <col min="4862" max="4862" width="12" customWidth="1"/>
    <col min="4863" max="4863" width="16.28515625" customWidth="1"/>
    <col min="4864" max="4864" width="14.85546875" customWidth="1"/>
    <col min="4865" max="4865" width="15.28515625" customWidth="1"/>
    <col min="4866" max="4866" width="16" customWidth="1"/>
    <col min="4867" max="4867" width="21.140625" customWidth="1"/>
    <col min="4868" max="4869" width="18.5703125" customWidth="1"/>
    <col min="4870" max="4870" width="17.7109375" customWidth="1"/>
    <col min="5107" max="5107" width="27.85546875" customWidth="1"/>
    <col min="5108" max="5108" width="42.28515625" customWidth="1"/>
    <col min="5109" max="5109" width="69.140625" customWidth="1"/>
    <col min="5110" max="5110" width="0.28515625" customWidth="1"/>
    <col min="5111" max="5114" width="0" hidden="1" customWidth="1"/>
    <col min="5115" max="5115" width="17.7109375" customWidth="1"/>
    <col min="5116" max="5116" width="16.28515625" customWidth="1"/>
    <col min="5117" max="5117" width="15.28515625" customWidth="1"/>
    <col min="5118" max="5118" width="12" customWidth="1"/>
    <col min="5119" max="5119" width="16.28515625" customWidth="1"/>
    <col min="5120" max="5120" width="14.85546875" customWidth="1"/>
    <col min="5121" max="5121" width="15.28515625" customWidth="1"/>
    <col min="5122" max="5122" width="16" customWidth="1"/>
    <col min="5123" max="5123" width="21.140625" customWidth="1"/>
    <col min="5124" max="5125" width="18.5703125" customWidth="1"/>
    <col min="5126" max="5126" width="17.7109375" customWidth="1"/>
    <col min="5363" max="5363" width="27.85546875" customWidth="1"/>
    <col min="5364" max="5364" width="42.28515625" customWidth="1"/>
    <col min="5365" max="5365" width="69.140625" customWidth="1"/>
    <col min="5366" max="5366" width="0.28515625" customWidth="1"/>
    <col min="5367" max="5370" width="0" hidden="1" customWidth="1"/>
    <col min="5371" max="5371" width="17.7109375" customWidth="1"/>
    <col min="5372" max="5372" width="16.28515625" customWidth="1"/>
    <col min="5373" max="5373" width="15.28515625" customWidth="1"/>
    <col min="5374" max="5374" width="12" customWidth="1"/>
    <col min="5375" max="5375" width="16.28515625" customWidth="1"/>
    <col min="5376" max="5376" width="14.85546875" customWidth="1"/>
    <col min="5377" max="5377" width="15.28515625" customWidth="1"/>
    <col min="5378" max="5378" width="16" customWidth="1"/>
    <col min="5379" max="5379" width="21.140625" customWidth="1"/>
    <col min="5380" max="5381" width="18.5703125" customWidth="1"/>
    <col min="5382" max="5382" width="17.7109375" customWidth="1"/>
    <col min="5619" max="5619" width="27.85546875" customWidth="1"/>
    <col min="5620" max="5620" width="42.28515625" customWidth="1"/>
    <col min="5621" max="5621" width="69.140625" customWidth="1"/>
    <col min="5622" max="5622" width="0.28515625" customWidth="1"/>
    <col min="5623" max="5626" width="0" hidden="1" customWidth="1"/>
    <col min="5627" max="5627" width="17.7109375" customWidth="1"/>
    <col min="5628" max="5628" width="16.28515625" customWidth="1"/>
    <col min="5629" max="5629" width="15.28515625" customWidth="1"/>
    <col min="5630" max="5630" width="12" customWidth="1"/>
    <col min="5631" max="5631" width="16.28515625" customWidth="1"/>
    <col min="5632" max="5632" width="14.85546875" customWidth="1"/>
    <col min="5633" max="5633" width="15.28515625" customWidth="1"/>
    <col min="5634" max="5634" width="16" customWidth="1"/>
    <col min="5635" max="5635" width="21.140625" customWidth="1"/>
    <col min="5636" max="5637" width="18.5703125" customWidth="1"/>
    <col min="5638" max="5638" width="17.7109375" customWidth="1"/>
    <col min="5875" max="5875" width="27.85546875" customWidth="1"/>
    <col min="5876" max="5876" width="42.28515625" customWidth="1"/>
    <col min="5877" max="5877" width="69.140625" customWidth="1"/>
    <col min="5878" max="5878" width="0.28515625" customWidth="1"/>
    <col min="5879" max="5882" width="0" hidden="1" customWidth="1"/>
    <col min="5883" max="5883" width="17.7109375" customWidth="1"/>
    <col min="5884" max="5884" width="16.28515625" customWidth="1"/>
    <col min="5885" max="5885" width="15.28515625" customWidth="1"/>
    <col min="5886" max="5886" width="12" customWidth="1"/>
    <col min="5887" max="5887" width="16.28515625" customWidth="1"/>
    <col min="5888" max="5888" width="14.85546875" customWidth="1"/>
    <col min="5889" max="5889" width="15.28515625" customWidth="1"/>
    <col min="5890" max="5890" width="16" customWidth="1"/>
    <col min="5891" max="5891" width="21.140625" customWidth="1"/>
    <col min="5892" max="5893" width="18.5703125" customWidth="1"/>
    <col min="5894" max="5894" width="17.7109375" customWidth="1"/>
    <col min="6131" max="6131" width="27.85546875" customWidth="1"/>
    <col min="6132" max="6132" width="42.28515625" customWidth="1"/>
    <col min="6133" max="6133" width="69.140625" customWidth="1"/>
    <col min="6134" max="6134" width="0.28515625" customWidth="1"/>
    <col min="6135" max="6138" width="0" hidden="1" customWidth="1"/>
    <col min="6139" max="6139" width="17.7109375" customWidth="1"/>
    <col min="6140" max="6140" width="16.28515625" customWidth="1"/>
    <col min="6141" max="6141" width="15.28515625" customWidth="1"/>
    <col min="6142" max="6142" width="12" customWidth="1"/>
    <col min="6143" max="6143" width="16.28515625" customWidth="1"/>
    <col min="6144" max="6144" width="14.85546875" customWidth="1"/>
    <col min="6145" max="6145" width="15.28515625" customWidth="1"/>
    <col min="6146" max="6146" width="16" customWidth="1"/>
    <col min="6147" max="6147" width="21.140625" customWidth="1"/>
    <col min="6148" max="6149" width="18.5703125" customWidth="1"/>
    <col min="6150" max="6150" width="17.7109375" customWidth="1"/>
    <col min="6387" max="6387" width="27.85546875" customWidth="1"/>
    <col min="6388" max="6388" width="42.28515625" customWidth="1"/>
    <col min="6389" max="6389" width="69.140625" customWidth="1"/>
    <col min="6390" max="6390" width="0.28515625" customWidth="1"/>
    <col min="6391" max="6394" width="0" hidden="1" customWidth="1"/>
    <col min="6395" max="6395" width="17.7109375" customWidth="1"/>
    <col min="6396" max="6396" width="16.28515625" customWidth="1"/>
    <col min="6397" max="6397" width="15.28515625" customWidth="1"/>
    <col min="6398" max="6398" width="12" customWidth="1"/>
    <col min="6399" max="6399" width="16.28515625" customWidth="1"/>
    <col min="6400" max="6400" width="14.85546875" customWidth="1"/>
    <col min="6401" max="6401" width="15.28515625" customWidth="1"/>
    <col min="6402" max="6402" width="16" customWidth="1"/>
    <col min="6403" max="6403" width="21.140625" customWidth="1"/>
    <col min="6404" max="6405" width="18.5703125" customWidth="1"/>
    <col min="6406" max="6406" width="17.7109375" customWidth="1"/>
    <col min="6643" max="6643" width="27.85546875" customWidth="1"/>
    <col min="6644" max="6644" width="42.28515625" customWidth="1"/>
    <col min="6645" max="6645" width="69.140625" customWidth="1"/>
    <col min="6646" max="6646" width="0.28515625" customWidth="1"/>
    <col min="6647" max="6650" width="0" hidden="1" customWidth="1"/>
    <col min="6651" max="6651" width="17.7109375" customWidth="1"/>
    <col min="6652" max="6652" width="16.28515625" customWidth="1"/>
    <col min="6653" max="6653" width="15.28515625" customWidth="1"/>
    <col min="6654" max="6654" width="12" customWidth="1"/>
    <col min="6655" max="6655" width="16.28515625" customWidth="1"/>
    <col min="6656" max="6656" width="14.85546875" customWidth="1"/>
    <col min="6657" max="6657" width="15.28515625" customWidth="1"/>
    <col min="6658" max="6658" width="16" customWidth="1"/>
    <col min="6659" max="6659" width="21.140625" customWidth="1"/>
    <col min="6660" max="6661" width="18.5703125" customWidth="1"/>
    <col min="6662" max="6662" width="17.7109375" customWidth="1"/>
    <col min="6899" max="6899" width="27.85546875" customWidth="1"/>
    <col min="6900" max="6900" width="42.28515625" customWidth="1"/>
    <col min="6901" max="6901" width="69.140625" customWidth="1"/>
    <col min="6902" max="6902" width="0.28515625" customWidth="1"/>
    <col min="6903" max="6906" width="0" hidden="1" customWidth="1"/>
    <col min="6907" max="6907" width="17.7109375" customWidth="1"/>
    <col min="6908" max="6908" width="16.28515625" customWidth="1"/>
    <col min="6909" max="6909" width="15.28515625" customWidth="1"/>
    <col min="6910" max="6910" width="12" customWidth="1"/>
    <col min="6911" max="6911" width="16.28515625" customWidth="1"/>
    <col min="6912" max="6912" width="14.85546875" customWidth="1"/>
    <col min="6913" max="6913" width="15.28515625" customWidth="1"/>
    <col min="6914" max="6914" width="16" customWidth="1"/>
    <col min="6915" max="6915" width="21.140625" customWidth="1"/>
    <col min="6916" max="6917" width="18.5703125" customWidth="1"/>
    <col min="6918" max="6918" width="17.7109375" customWidth="1"/>
    <col min="7155" max="7155" width="27.85546875" customWidth="1"/>
    <col min="7156" max="7156" width="42.28515625" customWidth="1"/>
    <col min="7157" max="7157" width="69.140625" customWidth="1"/>
    <col min="7158" max="7158" width="0.28515625" customWidth="1"/>
    <col min="7159" max="7162" width="0" hidden="1" customWidth="1"/>
    <col min="7163" max="7163" width="17.7109375" customWidth="1"/>
    <col min="7164" max="7164" width="16.28515625" customWidth="1"/>
    <col min="7165" max="7165" width="15.28515625" customWidth="1"/>
    <col min="7166" max="7166" width="12" customWidth="1"/>
    <col min="7167" max="7167" width="16.28515625" customWidth="1"/>
    <col min="7168" max="7168" width="14.85546875" customWidth="1"/>
    <col min="7169" max="7169" width="15.28515625" customWidth="1"/>
    <col min="7170" max="7170" width="16" customWidth="1"/>
    <col min="7171" max="7171" width="21.140625" customWidth="1"/>
    <col min="7172" max="7173" width="18.5703125" customWidth="1"/>
    <col min="7174" max="7174" width="17.7109375" customWidth="1"/>
    <col min="7411" max="7411" width="27.85546875" customWidth="1"/>
    <col min="7412" max="7412" width="42.28515625" customWidth="1"/>
    <col min="7413" max="7413" width="69.140625" customWidth="1"/>
    <col min="7414" max="7414" width="0.28515625" customWidth="1"/>
    <col min="7415" max="7418" width="0" hidden="1" customWidth="1"/>
    <col min="7419" max="7419" width="17.7109375" customWidth="1"/>
    <col min="7420" max="7420" width="16.28515625" customWidth="1"/>
    <col min="7421" max="7421" width="15.28515625" customWidth="1"/>
    <col min="7422" max="7422" width="12" customWidth="1"/>
    <col min="7423" max="7423" width="16.28515625" customWidth="1"/>
    <col min="7424" max="7424" width="14.85546875" customWidth="1"/>
    <col min="7425" max="7425" width="15.28515625" customWidth="1"/>
    <col min="7426" max="7426" width="16" customWidth="1"/>
    <col min="7427" max="7427" width="21.140625" customWidth="1"/>
    <col min="7428" max="7429" width="18.5703125" customWidth="1"/>
    <col min="7430" max="7430" width="17.7109375" customWidth="1"/>
    <col min="7667" max="7667" width="27.85546875" customWidth="1"/>
    <col min="7668" max="7668" width="42.28515625" customWidth="1"/>
    <col min="7669" max="7669" width="69.140625" customWidth="1"/>
    <col min="7670" max="7670" width="0.28515625" customWidth="1"/>
    <col min="7671" max="7674" width="0" hidden="1" customWidth="1"/>
    <col min="7675" max="7675" width="17.7109375" customWidth="1"/>
    <col min="7676" max="7676" width="16.28515625" customWidth="1"/>
    <col min="7677" max="7677" width="15.28515625" customWidth="1"/>
    <col min="7678" max="7678" width="12" customWidth="1"/>
    <col min="7679" max="7679" width="16.28515625" customWidth="1"/>
    <col min="7680" max="7680" width="14.85546875" customWidth="1"/>
    <col min="7681" max="7681" width="15.28515625" customWidth="1"/>
    <col min="7682" max="7682" width="16" customWidth="1"/>
    <col min="7683" max="7683" width="21.140625" customWidth="1"/>
    <col min="7684" max="7685" width="18.5703125" customWidth="1"/>
    <col min="7686" max="7686" width="17.7109375" customWidth="1"/>
    <col min="7923" max="7923" width="27.85546875" customWidth="1"/>
    <col min="7924" max="7924" width="42.28515625" customWidth="1"/>
    <col min="7925" max="7925" width="69.140625" customWidth="1"/>
    <col min="7926" max="7926" width="0.28515625" customWidth="1"/>
    <col min="7927" max="7930" width="0" hidden="1" customWidth="1"/>
    <col min="7931" max="7931" width="17.7109375" customWidth="1"/>
    <col min="7932" max="7932" width="16.28515625" customWidth="1"/>
    <col min="7933" max="7933" width="15.28515625" customWidth="1"/>
    <col min="7934" max="7934" width="12" customWidth="1"/>
    <col min="7935" max="7935" width="16.28515625" customWidth="1"/>
    <col min="7936" max="7936" width="14.85546875" customWidth="1"/>
    <col min="7937" max="7937" width="15.28515625" customWidth="1"/>
    <col min="7938" max="7938" width="16" customWidth="1"/>
    <col min="7939" max="7939" width="21.140625" customWidth="1"/>
    <col min="7940" max="7941" width="18.5703125" customWidth="1"/>
    <col min="7942" max="7942" width="17.7109375" customWidth="1"/>
    <col min="8179" max="8179" width="27.85546875" customWidth="1"/>
    <col min="8180" max="8180" width="42.28515625" customWidth="1"/>
    <col min="8181" max="8181" width="69.140625" customWidth="1"/>
    <col min="8182" max="8182" width="0.28515625" customWidth="1"/>
    <col min="8183" max="8186" width="0" hidden="1" customWidth="1"/>
    <col min="8187" max="8187" width="17.7109375" customWidth="1"/>
    <col min="8188" max="8188" width="16.28515625" customWidth="1"/>
    <col min="8189" max="8189" width="15.28515625" customWidth="1"/>
    <col min="8190" max="8190" width="12" customWidth="1"/>
    <col min="8191" max="8191" width="16.28515625" customWidth="1"/>
    <col min="8192" max="8192" width="14.85546875" customWidth="1"/>
    <col min="8193" max="8193" width="15.28515625" customWidth="1"/>
    <col min="8194" max="8194" width="16" customWidth="1"/>
    <col min="8195" max="8195" width="21.140625" customWidth="1"/>
    <col min="8196" max="8197" width="18.5703125" customWidth="1"/>
    <col min="8198" max="8198" width="17.7109375" customWidth="1"/>
    <col min="8435" max="8435" width="27.85546875" customWidth="1"/>
    <col min="8436" max="8436" width="42.28515625" customWidth="1"/>
    <col min="8437" max="8437" width="69.140625" customWidth="1"/>
    <col min="8438" max="8438" width="0.28515625" customWidth="1"/>
    <col min="8439" max="8442" width="0" hidden="1" customWidth="1"/>
    <col min="8443" max="8443" width="17.7109375" customWidth="1"/>
    <col min="8444" max="8444" width="16.28515625" customWidth="1"/>
    <col min="8445" max="8445" width="15.28515625" customWidth="1"/>
    <col min="8446" max="8446" width="12" customWidth="1"/>
    <col min="8447" max="8447" width="16.28515625" customWidth="1"/>
    <col min="8448" max="8448" width="14.85546875" customWidth="1"/>
    <col min="8449" max="8449" width="15.28515625" customWidth="1"/>
    <col min="8450" max="8450" width="16" customWidth="1"/>
    <col min="8451" max="8451" width="21.140625" customWidth="1"/>
    <col min="8452" max="8453" width="18.5703125" customWidth="1"/>
    <col min="8454" max="8454" width="17.7109375" customWidth="1"/>
    <col min="8691" max="8691" width="27.85546875" customWidth="1"/>
    <col min="8692" max="8692" width="42.28515625" customWidth="1"/>
    <col min="8693" max="8693" width="69.140625" customWidth="1"/>
    <col min="8694" max="8694" width="0.28515625" customWidth="1"/>
    <col min="8695" max="8698" width="0" hidden="1" customWidth="1"/>
    <col min="8699" max="8699" width="17.7109375" customWidth="1"/>
    <col min="8700" max="8700" width="16.28515625" customWidth="1"/>
    <col min="8701" max="8701" width="15.28515625" customWidth="1"/>
    <col min="8702" max="8702" width="12" customWidth="1"/>
    <col min="8703" max="8703" width="16.28515625" customWidth="1"/>
    <col min="8704" max="8704" width="14.85546875" customWidth="1"/>
    <col min="8705" max="8705" width="15.28515625" customWidth="1"/>
    <col min="8706" max="8706" width="16" customWidth="1"/>
    <col min="8707" max="8707" width="21.140625" customWidth="1"/>
    <col min="8708" max="8709" width="18.5703125" customWidth="1"/>
    <col min="8710" max="8710" width="17.7109375" customWidth="1"/>
    <col min="8947" max="8947" width="27.85546875" customWidth="1"/>
    <col min="8948" max="8948" width="42.28515625" customWidth="1"/>
    <col min="8949" max="8949" width="69.140625" customWidth="1"/>
    <col min="8950" max="8950" width="0.28515625" customWidth="1"/>
    <col min="8951" max="8954" width="0" hidden="1" customWidth="1"/>
    <col min="8955" max="8955" width="17.7109375" customWidth="1"/>
    <col min="8956" max="8956" width="16.28515625" customWidth="1"/>
    <col min="8957" max="8957" width="15.28515625" customWidth="1"/>
    <col min="8958" max="8958" width="12" customWidth="1"/>
    <col min="8959" max="8959" width="16.28515625" customWidth="1"/>
    <col min="8960" max="8960" width="14.85546875" customWidth="1"/>
    <col min="8961" max="8961" width="15.28515625" customWidth="1"/>
    <col min="8962" max="8962" width="16" customWidth="1"/>
    <col min="8963" max="8963" width="21.140625" customWidth="1"/>
    <col min="8964" max="8965" width="18.5703125" customWidth="1"/>
    <col min="8966" max="8966" width="17.7109375" customWidth="1"/>
    <col min="9203" max="9203" width="27.85546875" customWidth="1"/>
    <col min="9204" max="9204" width="42.28515625" customWidth="1"/>
    <col min="9205" max="9205" width="69.140625" customWidth="1"/>
    <col min="9206" max="9206" width="0.28515625" customWidth="1"/>
    <col min="9207" max="9210" width="0" hidden="1" customWidth="1"/>
    <col min="9211" max="9211" width="17.7109375" customWidth="1"/>
    <col min="9212" max="9212" width="16.28515625" customWidth="1"/>
    <col min="9213" max="9213" width="15.28515625" customWidth="1"/>
    <col min="9214" max="9214" width="12" customWidth="1"/>
    <col min="9215" max="9215" width="16.28515625" customWidth="1"/>
    <col min="9216" max="9216" width="14.85546875" customWidth="1"/>
    <col min="9217" max="9217" width="15.28515625" customWidth="1"/>
    <col min="9218" max="9218" width="16" customWidth="1"/>
    <col min="9219" max="9219" width="21.140625" customWidth="1"/>
    <col min="9220" max="9221" width="18.5703125" customWidth="1"/>
    <col min="9222" max="9222" width="17.7109375" customWidth="1"/>
    <col min="9459" max="9459" width="27.85546875" customWidth="1"/>
    <col min="9460" max="9460" width="42.28515625" customWidth="1"/>
    <col min="9461" max="9461" width="69.140625" customWidth="1"/>
    <col min="9462" max="9462" width="0.28515625" customWidth="1"/>
    <col min="9463" max="9466" width="0" hidden="1" customWidth="1"/>
    <col min="9467" max="9467" width="17.7109375" customWidth="1"/>
    <col min="9468" max="9468" width="16.28515625" customWidth="1"/>
    <col min="9469" max="9469" width="15.28515625" customWidth="1"/>
    <col min="9470" max="9470" width="12" customWidth="1"/>
    <col min="9471" max="9471" width="16.28515625" customWidth="1"/>
    <col min="9472" max="9472" width="14.85546875" customWidth="1"/>
    <col min="9473" max="9473" width="15.28515625" customWidth="1"/>
    <col min="9474" max="9474" width="16" customWidth="1"/>
    <col min="9475" max="9475" width="21.140625" customWidth="1"/>
    <col min="9476" max="9477" width="18.5703125" customWidth="1"/>
    <col min="9478" max="9478" width="17.7109375" customWidth="1"/>
    <col min="9715" max="9715" width="27.85546875" customWidth="1"/>
    <col min="9716" max="9716" width="42.28515625" customWidth="1"/>
    <col min="9717" max="9717" width="69.140625" customWidth="1"/>
    <col min="9718" max="9718" width="0.28515625" customWidth="1"/>
    <col min="9719" max="9722" width="0" hidden="1" customWidth="1"/>
    <col min="9723" max="9723" width="17.7109375" customWidth="1"/>
    <col min="9724" max="9724" width="16.28515625" customWidth="1"/>
    <col min="9725" max="9725" width="15.28515625" customWidth="1"/>
    <col min="9726" max="9726" width="12" customWidth="1"/>
    <col min="9727" max="9727" width="16.28515625" customWidth="1"/>
    <col min="9728" max="9728" width="14.85546875" customWidth="1"/>
    <col min="9729" max="9729" width="15.28515625" customWidth="1"/>
    <col min="9730" max="9730" width="16" customWidth="1"/>
    <col min="9731" max="9731" width="21.140625" customWidth="1"/>
    <col min="9732" max="9733" width="18.5703125" customWidth="1"/>
    <col min="9734" max="9734" width="17.7109375" customWidth="1"/>
    <col min="9971" max="9971" width="27.85546875" customWidth="1"/>
    <col min="9972" max="9972" width="42.28515625" customWidth="1"/>
    <col min="9973" max="9973" width="69.140625" customWidth="1"/>
    <col min="9974" max="9974" width="0.28515625" customWidth="1"/>
    <col min="9975" max="9978" width="0" hidden="1" customWidth="1"/>
    <col min="9979" max="9979" width="17.7109375" customWidth="1"/>
    <col min="9980" max="9980" width="16.28515625" customWidth="1"/>
    <col min="9981" max="9981" width="15.28515625" customWidth="1"/>
    <col min="9982" max="9982" width="12" customWidth="1"/>
    <col min="9983" max="9983" width="16.28515625" customWidth="1"/>
    <col min="9984" max="9984" width="14.85546875" customWidth="1"/>
    <col min="9985" max="9985" width="15.28515625" customWidth="1"/>
    <col min="9986" max="9986" width="16" customWidth="1"/>
    <col min="9987" max="9987" width="21.140625" customWidth="1"/>
    <col min="9988" max="9989" width="18.5703125" customWidth="1"/>
    <col min="9990" max="9990" width="17.7109375" customWidth="1"/>
    <col min="10227" max="10227" width="27.85546875" customWidth="1"/>
    <col min="10228" max="10228" width="42.28515625" customWidth="1"/>
    <col min="10229" max="10229" width="69.140625" customWidth="1"/>
    <col min="10230" max="10230" width="0.28515625" customWidth="1"/>
    <col min="10231" max="10234" width="0" hidden="1" customWidth="1"/>
    <col min="10235" max="10235" width="17.7109375" customWidth="1"/>
    <col min="10236" max="10236" width="16.28515625" customWidth="1"/>
    <col min="10237" max="10237" width="15.28515625" customWidth="1"/>
    <col min="10238" max="10238" width="12" customWidth="1"/>
    <col min="10239" max="10239" width="16.28515625" customWidth="1"/>
    <col min="10240" max="10240" width="14.85546875" customWidth="1"/>
    <col min="10241" max="10241" width="15.28515625" customWidth="1"/>
    <col min="10242" max="10242" width="16" customWidth="1"/>
    <col min="10243" max="10243" width="21.140625" customWidth="1"/>
    <col min="10244" max="10245" width="18.5703125" customWidth="1"/>
    <col min="10246" max="10246" width="17.7109375" customWidth="1"/>
    <col min="10483" max="10483" width="27.85546875" customWidth="1"/>
    <col min="10484" max="10484" width="42.28515625" customWidth="1"/>
    <col min="10485" max="10485" width="69.140625" customWidth="1"/>
    <col min="10486" max="10486" width="0.28515625" customWidth="1"/>
    <col min="10487" max="10490" width="0" hidden="1" customWidth="1"/>
    <col min="10491" max="10491" width="17.7109375" customWidth="1"/>
    <col min="10492" max="10492" width="16.28515625" customWidth="1"/>
    <col min="10493" max="10493" width="15.28515625" customWidth="1"/>
    <col min="10494" max="10494" width="12" customWidth="1"/>
    <col min="10495" max="10495" width="16.28515625" customWidth="1"/>
    <col min="10496" max="10496" width="14.85546875" customWidth="1"/>
    <col min="10497" max="10497" width="15.28515625" customWidth="1"/>
    <col min="10498" max="10498" width="16" customWidth="1"/>
    <col min="10499" max="10499" width="21.140625" customWidth="1"/>
    <col min="10500" max="10501" width="18.5703125" customWidth="1"/>
    <col min="10502" max="10502" width="17.7109375" customWidth="1"/>
    <col min="10739" max="10739" width="27.85546875" customWidth="1"/>
    <col min="10740" max="10740" width="42.28515625" customWidth="1"/>
    <col min="10741" max="10741" width="69.140625" customWidth="1"/>
    <col min="10742" max="10742" width="0.28515625" customWidth="1"/>
    <col min="10743" max="10746" width="0" hidden="1" customWidth="1"/>
    <col min="10747" max="10747" width="17.7109375" customWidth="1"/>
    <col min="10748" max="10748" width="16.28515625" customWidth="1"/>
    <col min="10749" max="10749" width="15.28515625" customWidth="1"/>
    <col min="10750" max="10750" width="12" customWidth="1"/>
    <col min="10751" max="10751" width="16.28515625" customWidth="1"/>
    <col min="10752" max="10752" width="14.85546875" customWidth="1"/>
    <col min="10753" max="10753" width="15.28515625" customWidth="1"/>
    <col min="10754" max="10754" width="16" customWidth="1"/>
    <col min="10755" max="10755" width="21.140625" customWidth="1"/>
    <col min="10756" max="10757" width="18.5703125" customWidth="1"/>
    <col min="10758" max="10758" width="17.7109375" customWidth="1"/>
    <col min="10995" max="10995" width="27.85546875" customWidth="1"/>
    <col min="10996" max="10996" width="42.28515625" customWidth="1"/>
    <col min="10997" max="10997" width="69.140625" customWidth="1"/>
    <col min="10998" max="10998" width="0.28515625" customWidth="1"/>
    <col min="10999" max="11002" width="0" hidden="1" customWidth="1"/>
    <col min="11003" max="11003" width="17.7109375" customWidth="1"/>
    <col min="11004" max="11004" width="16.28515625" customWidth="1"/>
    <col min="11005" max="11005" width="15.28515625" customWidth="1"/>
    <col min="11006" max="11006" width="12" customWidth="1"/>
    <col min="11007" max="11007" width="16.28515625" customWidth="1"/>
    <col min="11008" max="11008" width="14.85546875" customWidth="1"/>
    <col min="11009" max="11009" width="15.28515625" customWidth="1"/>
    <col min="11010" max="11010" width="16" customWidth="1"/>
    <col min="11011" max="11011" width="21.140625" customWidth="1"/>
    <col min="11012" max="11013" width="18.5703125" customWidth="1"/>
    <col min="11014" max="11014" width="17.7109375" customWidth="1"/>
    <col min="11251" max="11251" width="27.85546875" customWidth="1"/>
    <col min="11252" max="11252" width="42.28515625" customWidth="1"/>
    <col min="11253" max="11253" width="69.140625" customWidth="1"/>
    <col min="11254" max="11254" width="0.28515625" customWidth="1"/>
    <col min="11255" max="11258" width="0" hidden="1" customWidth="1"/>
    <col min="11259" max="11259" width="17.7109375" customWidth="1"/>
    <col min="11260" max="11260" width="16.28515625" customWidth="1"/>
    <col min="11261" max="11261" width="15.28515625" customWidth="1"/>
    <col min="11262" max="11262" width="12" customWidth="1"/>
    <col min="11263" max="11263" width="16.28515625" customWidth="1"/>
    <col min="11264" max="11264" width="14.85546875" customWidth="1"/>
    <col min="11265" max="11265" width="15.28515625" customWidth="1"/>
    <col min="11266" max="11266" width="16" customWidth="1"/>
    <col min="11267" max="11267" width="21.140625" customWidth="1"/>
    <col min="11268" max="11269" width="18.5703125" customWidth="1"/>
    <col min="11270" max="11270" width="17.7109375" customWidth="1"/>
    <col min="11507" max="11507" width="27.85546875" customWidth="1"/>
    <col min="11508" max="11508" width="42.28515625" customWidth="1"/>
    <col min="11509" max="11509" width="69.140625" customWidth="1"/>
    <col min="11510" max="11510" width="0.28515625" customWidth="1"/>
    <col min="11511" max="11514" width="0" hidden="1" customWidth="1"/>
    <col min="11515" max="11515" width="17.7109375" customWidth="1"/>
    <col min="11516" max="11516" width="16.28515625" customWidth="1"/>
    <col min="11517" max="11517" width="15.28515625" customWidth="1"/>
    <col min="11518" max="11518" width="12" customWidth="1"/>
    <col min="11519" max="11519" width="16.28515625" customWidth="1"/>
    <col min="11520" max="11520" width="14.85546875" customWidth="1"/>
    <col min="11521" max="11521" width="15.28515625" customWidth="1"/>
    <col min="11522" max="11522" width="16" customWidth="1"/>
    <col min="11523" max="11523" width="21.140625" customWidth="1"/>
    <col min="11524" max="11525" width="18.5703125" customWidth="1"/>
    <col min="11526" max="11526" width="17.7109375" customWidth="1"/>
    <col min="11763" max="11763" width="27.85546875" customWidth="1"/>
    <col min="11764" max="11764" width="42.28515625" customWidth="1"/>
    <col min="11765" max="11765" width="69.140625" customWidth="1"/>
    <col min="11766" max="11766" width="0.28515625" customWidth="1"/>
    <col min="11767" max="11770" width="0" hidden="1" customWidth="1"/>
    <col min="11771" max="11771" width="17.7109375" customWidth="1"/>
    <col min="11772" max="11772" width="16.28515625" customWidth="1"/>
    <col min="11773" max="11773" width="15.28515625" customWidth="1"/>
    <col min="11774" max="11774" width="12" customWidth="1"/>
    <col min="11775" max="11775" width="16.28515625" customWidth="1"/>
    <col min="11776" max="11776" width="14.85546875" customWidth="1"/>
    <col min="11777" max="11777" width="15.28515625" customWidth="1"/>
    <col min="11778" max="11778" width="16" customWidth="1"/>
    <col min="11779" max="11779" width="21.140625" customWidth="1"/>
    <col min="11780" max="11781" width="18.5703125" customWidth="1"/>
    <col min="11782" max="11782" width="17.7109375" customWidth="1"/>
    <col min="12019" max="12019" width="27.85546875" customWidth="1"/>
    <col min="12020" max="12020" width="42.28515625" customWidth="1"/>
    <col min="12021" max="12021" width="69.140625" customWidth="1"/>
    <col min="12022" max="12022" width="0.28515625" customWidth="1"/>
    <col min="12023" max="12026" width="0" hidden="1" customWidth="1"/>
    <col min="12027" max="12027" width="17.7109375" customWidth="1"/>
    <col min="12028" max="12028" width="16.28515625" customWidth="1"/>
    <col min="12029" max="12029" width="15.28515625" customWidth="1"/>
    <col min="12030" max="12030" width="12" customWidth="1"/>
    <col min="12031" max="12031" width="16.28515625" customWidth="1"/>
    <col min="12032" max="12032" width="14.85546875" customWidth="1"/>
    <col min="12033" max="12033" width="15.28515625" customWidth="1"/>
    <col min="12034" max="12034" width="16" customWidth="1"/>
    <col min="12035" max="12035" width="21.140625" customWidth="1"/>
    <col min="12036" max="12037" width="18.5703125" customWidth="1"/>
    <col min="12038" max="12038" width="17.7109375" customWidth="1"/>
    <col min="12275" max="12275" width="27.85546875" customWidth="1"/>
    <col min="12276" max="12276" width="42.28515625" customWidth="1"/>
    <col min="12277" max="12277" width="69.140625" customWidth="1"/>
    <col min="12278" max="12278" width="0.28515625" customWidth="1"/>
    <col min="12279" max="12282" width="0" hidden="1" customWidth="1"/>
    <col min="12283" max="12283" width="17.7109375" customWidth="1"/>
    <col min="12284" max="12284" width="16.28515625" customWidth="1"/>
    <col min="12285" max="12285" width="15.28515625" customWidth="1"/>
    <col min="12286" max="12286" width="12" customWidth="1"/>
    <col min="12287" max="12287" width="16.28515625" customWidth="1"/>
    <col min="12288" max="12288" width="14.85546875" customWidth="1"/>
    <col min="12289" max="12289" width="15.28515625" customWidth="1"/>
    <col min="12290" max="12290" width="16" customWidth="1"/>
    <col min="12291" max="12291" width="21.140625" customWidth="1"/>
    <col min="12292" max="12293" width="18.5703125" customWidth="1"/>
    <col min="12294" max="12294" width="17.7109375" customWidth="1"/>
    <col min="12531" max="12531" width="27.85546875" customWidth="1"/>
    <col min="12532" max="12532" width="42.28515625" customWidth="1"/>
    <col min="12533" max="12533" width="69.140625" customWidth="1"/>
    <col min="12534" max="12534" width="0.28515625" customWidth="1"/>
    <col min="12535" max="12538" width="0" hidden="1" customWidth="1"/>
    <col min="12539" max="12539" width="17.7109375" customWidth="1"/>
    <col min="12540" max="12540" width="16.28515625" customWidth="1"/>
    <col min="12541" max="12541" width="15.28515625" customWidth="1"/>
    <col min="12542" max="12542" width="12" customWidth="1"/>
    <col min="12543" max="12543" width="16.28515625" customWidth="1"/>
    <col min="12544" max="12544" width="14.85546875" customWidth="1"/>
    <col min="12545" max="12545" width="15.28515625" customWidth="1"/>
    <col min="12546" max="12546" width="16" customWidth="1"/>
    <col min="12547" max="12547" width="21.140625" customWidth="1"/>
    <col min="12548" max="12549" width="18.5703125" customWidth="1"/>
    <col min="12550" max="12550" width="17.7109375" customWidth="1"/>
    <col min="12787" max="12787" width="27.85546875" customWidth="1"/>
    <col min="12788" max="12788" width="42.28515625" customWidth="1"/>
    <col min="12789" max="12789" width="69.140625" customWidth="1"/>
    <col min="12790" max="12790" width="0.28515625" customWidth="1"/>
    <col min="12791" max="12794" width="0" hidden="1" customWidth="1"/>
    <col min="12795" max="12795" width="17.7109375" customWidth="1"/>
    <col min="12796" max="12796" width="16.28515625" customWidth="1"/>
    <col min="12797" max="12797" width="15.28515625" customWidth="1"/>
    <col min="12798" max="12798" width="12" customWidth="1"/>
    <col min="12799" max="12799" width="16.28515625" customWidth="1"/>
    <col min="12800" max="12800" width="14.85546875" customWidth="1"/>
    <col min="12801" max="12801" width="15.28515625" customWidth="1"/>
    <col min="12802" max="12802" width="16" customWidth="1"/>
    <col min="12803" max="12803" width="21.140625" customWidth="1"/>
    <col min="12804" max="12805" width="18.5703125" customWidth="1"/>
    <col min="12806" max="12806" width="17.7109375" customWidth="1"/>
    <col min="13043" max="13043" width="27.85546875" customWidth="1"/>
    <col min="13044" max="13044" width="42.28515625" customWidth="1"/>
    <col min="13045" max="13045" width="69.140625" customWidth="1"/>
    <col min="13046" max="13046" width="0.28515625" customWidth="1"/>
    <col min="13047" max="13050" width="0" hidden="1" customWidth="1"/>
    <col min="13051" max="13051" width="17.7109375" customWidth="1"/>
    <col min="13052" max="13052" width="16.28515625" customWidth="1"/>
    <col min="13053" max="13053" width="15.28515625" customWidth="1"/>
    <col min="13054" max="13054" width="12" customWidth="1"/>
    <col min="13055" max="13055" width="16.28515625" customWidth="1"/>
    <col min="13056" max="13056" width="14.85546875" customWidth="1"/>
    <col min="13057" max="13057" width="15.28515625" customWidth="1"/>
    <col min="13058" max="13058" width="16" customWidth="1"/>
    <col min="13059" max="13059" width="21.140625" customWidth="1"/>
    <col min="13060" max="13061" width="18.5703125" customWidth="1"/>
    <col min="13062" max="13062" width="17.7109375" customWidth="1"/>
    <col min="13299" max="13299" width="27.85546875" customWidth="1"/>
    <col min="13300" max="13300" width="42.28515625" customWidth="1"/>
    <col min="13301" max="13301" width="69.140625" customWidth="1"/>
    <col min="13302" max="13302" width="0.28515625" customWidth="1"/>
    <col min="13303" max="13306" width="0" hidden="1" customWidth="1"/>
    <col min="13307" max="13307" width="17.7109375" customWidth="1"/>
    <col min="13308" max="13308" width="16.28515625" customWidth="1"/>
    <col min="13309" max="13309" width="15.28515625" customWidth="1"/>
    <col min="13310" max="13310" width="12" customWidth="1"/>
    <col min="13311" max="13311" width="16.28515625" customWidth="1"/>
    <col min="13312" max="13312" width="14.85546875" customWidth="1"/>
    <col min="13313" max="13313" width="15.28515625" customWidth="1"/>
    <col min="13314" max="13314" width="16" customWidth="1"/>
    <col min="13315" max="13315" width="21.140625" customWidth="1"/>
    <col min="13316" max="13317" width="18.5703125" customWidth="1"/>
    <col min="13318" max="13318" width="17.7109375" customWidth="1"/>
    <col min="13555" max="13555" width="27.85546875" customWidth="1"/>
    <col min="13556" max="13556" width="42.28515625" customWidth="1"/>
    <col min="13557" max="13557" width="69.140625" customWidth="1"/>
    <col min="13558" max="13558" width="0.28515625" customWidth="1"/>
    <col min="13559" max="13562" width="0" hidden="1" customWidth="1"/>
    <col min="13563" max="13563" width="17.7109375" customWidth="1"/>
    <col min="13564" max="13564" width="16.28515625" customWidth="1"/>
    <col min="13565" max="13565" width="15.28515625" customWidth="1"/>
    <col min="13566" max="13566" width="12" customWidth="1"/>
    <col min="13567" max="13567" width="16.28515625" customWidth="1"/>
    <col min="13568" max="13568" width="14.85546875" customWidth="1"/>
    <col min="13569" max="13569" width="15.28515625" customWidth="1"/>
    <col min="13570" max="13570" width="16" customWidth="1"/>
    <col min="13571" max="13571" width="21.140625" customWidth="1"/>
    <col min="13572" max="13573" width="18.5703125" customWidth="1"/>
    <col min="13574" max="13574" width="17.7109375" customWidth="1"/>
    <col min="13811" max="13811" width="27.85546875" customWidth="1"/>
    <col min="13812" max="13812" width="42.28515625" customWidth="1"/>
    <col min="13813" max="13813" width="69.140625" customWidth="1"/>
    <col min="13814" max="13814" width="0.28515625" customWidth="1"/>
    <col min="13815" max="13818" width="0" hidden="1" customWidth="1"/>
    <col min="13819" max="13819" width="17.7109375" customWidth="1"/>
    <col min="13820" max="13820" width="16.28515625" customWidth="1"/>
    <col min="13821" max="13821" width="15.28515625" customWidth="1"/>
    <col min="13822" max="13822" width="12" customWidth="1"/>
    <col min="13823" max="13823" width="16.28515625" customWidth="1"/>
    <col min="13824" max="13824" width="14.85546875" customWidth="1"/>
    <col min="13825" max="13825" width="15.28515625" customWidth="1"/>
    <col min="13826" max="13826" width="16" customWidth="1"/>
    <col min="13827" max="13827" width="21.140625" customWidth="1"/>
    <col min="13828" max="13829" width="18.5703125" customWidth="1"/>
    <col min="13830" max="13830" width="17.7109375" customWidth="1"/>
    <col min="14067" max="14067" width="27.85546875" customWidth="1"/>
    <col min="14068" max="14068" width="42.28515625" customWidth="1"/>
    <col min="14069" max="14069" width="69.140625" customWidth="1"/>
    <col min="14070" max="14070" width="0.28515625" customWidth="1"/>
    <col min="14071" max="14074" width="0" hidden="1" customWidth="1"/>
    <col min="14075" max="14075" width="17.7109375" customWidth="1"/>
    <col min="14076" max="14076" width="16.28515625" customWidth="1"/>
    <col min="14077" max="14077" width="15.28515625" customWidth="1"/>
    <col min="14078" max="14078" width="12" customWidth="1"/>
    <col min="14079" max="14079" width="16.28515625" customWidth="1"/>
    <col min="14080" max="14080" width="14.85546875" customWidth="1"/>
    <col min="14081" max="14081" width="15.28515625" customWidth="1"/>
    <col min="14082" max="14082" width="16" customWidth="1"/>
    <col min="14083" max="14083" width="21.140625" customWidth="1"/>
    <col min="14084" max="14085" width="18.5703125" customWidth="1"/>
    <col min="14086" max="14086" width="17.7109375" customWidth="1"/>
    <col min="14323" max="14323" width="27.85546875" customWidth="1"/>
    <col min="14324" max="14324" width="42.28515625" customWidth="1"/>
    <col min="14325" max="14325" width="69.140625" customWidth="1"/>
    <col min="14326" max="14326" width="0.28515625" customWidth="1"/>
    <col min="14327" max="14330" width="0" hidden="1" customWidth="1"/>
    <col min="14331" max="14331" width="17.7109375" customWidth="1"/>
    <col min="14332" max="14332" width="16.28515625" customWidth="1"/>
    <col min="14333" max="14333" width="15.28515625" customWidth="1"/>
    <col min="14334" max="14334" width="12" customWidth="1"/>
    <col min="14335" max="14335" width="16.28515625" customWidth="1"/>
    <col min="14336" max="14336" width="14.85546875" customWidth="1"/>
    <col min="14337" max="14337" width="15.28515625" customWidth="1"/>
    <col min="14338" max="14338" width="16" customWidth="1"/>
    <col min="14339" max="14339" width="21.140625" customWidth="1"/>
    <col min="14340" max="14341" width="18.5703125" customWidth="1"/>
    <col min="14342" max="14342" width="17.7109375" customWidth="1"/>
    <col min="14579" max="14579" width="27.85546875" customWidth="1"/>
    <col min="14580" max="14580" width="42.28515625" customWidth="1"/>
    <col min="14581" max="14581" width="69.140625" customWidth="1"/>
    <col min="14582" max="14582" width="0.28515625" customWidth="1"/>
    <col min="14583" max="14586" width="0" hidden="1" customWidth="1"/>
    <col min="14587" max="14587" width="17.7109375" customWidth="1"/>
    <col min="14588" max="14588" width="16.28515625" customWidth="1"/>
    <col min="14589" max="14589" width="15.28515625" customWidth="1"/>
    <col min="14590" max="14590" width="12" customWidth="1"/>
    <col min="14591" max="14591" width="16.28515625" customWidth="1"/>
    <col min="14592" max="14592" width="14.85546875" customWidth="1"/>
    <col min="14593" max="14593" width="15.28515625" customWidth="1"/>
    <col min="14594" max="14594" width="16" customWidth="1"/>
    <col min="14595" max="14595" width="21.140625" customWidth="1"/>
    <col min="14596" max="14597" width="18.5703125" customWidth="1"/>
    <col min="14598" max="14598" width="17.7109375" customWidth="1"/>
    <col min="14835" max="14835" width="27.85546875" customWidth="1"/>
    <col min="14836" max="14836" width="42.28515625" customWidth="1"/>
    <col min="14837" max="14837" width="69.140625" customWidth="1"/>
    <col min="14838" max="14838" width="0.28515625" customWidth="1"/>
    <col min="14839" max="14842" width="0" hidden="1" customWidth="1"/>
    <col min="14843" max="14843" width="17.7109375" customWidth="1"/>
    <col min="14844" max="14844" width="16.28515625" customWidth="1"/>
    <col min="14845" max="14845" width="15.28515625" customWidth="1"/>
    <col min="14846" max="14846" width="12" customWidth="1"/>
    <col min="14847" max="14847" width="16.28515625" customWidth="1"/>
    <col min="14848" max="14848" width="14.85546875" customWidth="1"/>
    <col min="14849" max="14849" width="15.28515625" customWidth="1"/>
    <col min="14850" max="14850" width="16" customWidth="1"/>
    <col min="14851" max="14851" width="21.140625" customWidth="1"/>
    <col min="14852" max="14853" width="18.5703125" customWidth="1"/>
    <col min="14854" max="14854" width="17.7109375" customWidth="1"/>
    <col min="15091" max="15091" width="27.85546875" customWidth="1"/>
    <col min="15092" max="15092" width="42.28515625" customWidth="1"/>
    <col min="15093" max="15093" width="69.140625" customWidth="1"/>
    <col min="15094" max="15094" width="0.28515625" customWidth="1"/>
    <col min="15095" max="15098" width="0" hidden="1" customWidth="1"/>
    <col min="15099" max="15099" width="17.7109375" customWidth="1"/>
    <col min="15100" max="15100" width="16.28515625" customWidth="1"/>
    <col min="15101" max="15101" width="15.28515625" customWidth="1"/>
    <col min="15102" max="15102" width="12" customWidth="1"/>
    <col min="15103" max="15103" width="16.28515625" customWidth="1"/>
    <col min="15104" max="15104" width="14.85546875" customWidth="1"/>
    <col min="15105" max="15105" width="15.28515625" customWidth="1"/>
    <col min="15106" max="15106" width="16" customWidth="1"/>
    <col min="15107" max="15107" width="21.140625" customWidth="1"/>
    <col min="15108" max="15109" width="18.5703125" customWidth="1"/>
    <col min="15110" max="15110" width="17.7109375" customWidth="1"/>
    <col min="15347" max="15347" width="27.85546875" customWidth="1"/>
    <col min="15348" max="15348" width="42.28515625" customWidth="1"/>
    <col min="15349" max="15349" width="69.140625" customWidth="1"/>
    <col min="15350" max="15350" width="0.28515625" customWidth="1"/>
    <col min="15351" max="15354" width="0" hidden="1" customWidth="1"/>
    <col min="15355" max="15355" width="17.7109375" customWidth="1"/>
    <col min="15356" max="15356" width="16.28515625" customWidth="1"/>
    <col min="15357" max="15357" width="15.28515625" customWidth="1"/>
    <col min="15358" max="15358" width="12" customWidth="1"/>
    <col min="15359" max="15359" width="16.28515625" customWidth="1"/>
    <col min="15360" max="15360" width="14.85546875" customWidth="1"/>
    <col min="15361" max="15361" width="15.28515625" customWidth="1"/>
    <col min="15362" max="15362" width="16" customWidth="1"/>
    <col min="15363" max="15363" width="21.140625" customWidth="1"/>
    <col min="15364" max="15365" width="18.5703125" customWidth="1"/>
    <col min="15366" max="15366" width="17.7109375" customWidth="1"/>
    <col min="15603" max="15603" width="27.85546875" customWidth="1"/>
    <col min="15604" max="15604" width="42.28515625" customWidth="1"/>
    <col min="15605" max="15605" width="69.140625" customWidth="1"/>
    <col min="15606" max="15606" width="0.28515625" customWidth="1"/>
    <col min="15607" max="15610" width="0" hidden="1" customWidth="1"/>
    <col min="15611" max="15611" width="17.7109375" customWidth="1"/>
    <col min="15612" max="15612" width="16.28515625" customWidth="1"/>
    <col min="15613" max="15613" width="15.28515625" customWidth="1"/>
    <col min="15614" max="15614" width="12" customWidth="1"/>
    <col min="15615" max="15615" width="16.28515625" customWidth="1"/>
    <col min="15616" max="15616" width="14.85546875" customWidth="1"/>
    <col min="15617" max="15617" width="15.28515625" customWidth="1"/>
    <col min="15618" max="15618" width="16" customWidth="1"/>
    <col min="15619" max="15619" width="21.140625" customWidth="1"/>
    <col min="15620" max="15621" width="18.5703125" customWidth="1"/>
    <col min="15622" max="15622" width="17.7109375" customWidth="1"/>
    <col min="15859" max="15859" width="27.85546875" customWidth="1"/>
    <col min="15860" max="15860" width="42.28515625" customWidth="1"/>
    <col min="15861" max="15861" width="69.140625" customWidth="1"/>
    <col min="15862" max="15862" width="0.28515625" customWidth="1"/>
    <col min="15863" max="15866" width="0" hidden="1" customWidth="1"/>
    <col min="15867" max="15867" width="17.7109375" customWidth="1"/>
    <col min="15868" max="15868" width="16.28515625" customWidth="1"/>
    <col min="15869" max="15869" width="15.28515625" customWidth="1"/>
    <col min="15870" max="15870" width="12" customWidth="1"/>
    <col min="15871" max="15871" width="16.28515625" customWidth="1"/>
    <col min="15872" max="15872" width="14.85546875" customWidth="1"/>
    <col min="15873" max="15873" width="15.28515625" customWidth="1"/>
    <col min="15874" max="15874" width="16" customWidth="1"/>
    <col min="15875" max="15875" width="21.140625" customWidth="1"/>
    <col min="15876" max="15877" width="18.5703125" customWidth="1"/>
    <col min="15878" max="15878" width="17.7109375" customWidth="1"/>
    <col min="16115" max="16115" width="27.85546875" customWidth="1"/>
    <col min="16116" max="16116" width="42.28515625" customWidth="1"/>
    <col min="16117" max="16117" width="69.140625" customWidth="1"/>
    <col min="16118" max="16118" width="0.28515625" customWidth="1"/>
    <col min="16119" max="16122" width="0" hidden="1" customWidth="1"/>
    <col min="16123" max="16123" width="17.7109375" customWidth="1"/>
    <col min="16124" max="16124" width="16.28515625" customWidth="1"/>
    <col min="16125" max="16125" width="15.28515625" customWidth="1"/>
    <col min="16126" max="16126" width="12" customWidth="1"/>
    <col min="16127" max="16127" width="16.28515625" customWidth="1"/>
    <col min="16128" max="16128" width="14.85546875" customWidth="1"/>
    <col min="16129" max="16129" width="15.28515625" customWidth="1"/>
    <col min="16130" max="16130" width="16" customWidth="1"/>
    <col min="16131" max="16131" width="21.140625" customWidth="1"/>
    <col min="16132" max="16133" width="18.5703125" customWidth="1"/>
    <col min="16134" max="16134" width="17.7109375" customWidth="1"/>
  </cols>
  <sheetData>
    <row r="1" spans="1:14" x14ac:dyDescent="0.25">
      <c r="A1" s="195"/>
      <c r="B1" s="195"/>
      <c r="C1" s="195"/>
      <c r="D1" s="196"/>
      <c r="E1" s="196"/>
      <c r="F1" s="196"/>
      <c r="G1" s="196"/>
      <c r="H1" s="196"/>
      <c r="I1" s="196"/>
      <c r="J1" s="196"/>
      <c r="K1" s="196"/>
      <c r="L1" s="196" t="s">
        <v>181</v>
      </c>
      <c r="M1" s="196"/>
      <c r="N1" s="196"/>
    </row>
    <row r="2" spans="1:14" ht="101.25" customHeight="1" x14ac:dyDescent="0.25">
      <c r="A2" s="195"/>
      <c r="B2" s="195"/>
      <c r="C2" s="195"/>
      <c r="D2" s="196"/>
      <c r="E2" s="223"/>
      <c r="F2" s="224"/>
      <c r="G2" s="224"/>
      <c r="H2" s="223"/>
      <c r="I2" s="224"/>
      <c r="J2" s="224"/>
      <c r="K2" s="196"/>
      <c r="L2" s="223" t="s">
        <v>207</v>
      </c>
      <c r="M2" s="224"/>
      <c r="N2" s="224"/>
    </row>
    <row r="3" spans="1:14" ht="18.75" x14ac:dyDescent="0.3">
      <c r="A3" s="195"/>
      <c r="B3" s="195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50.25" customHeight="1" x14ac:dyDescent="0.3">
      <c r="A4" s="225" t="s">
        <v>182</v>
      </c>
      <c r="B4" s="225"/>
      <c r="C4" s="225"/>
      <c r="D4" s="225"/>
      <c r="E4" s="225"/>
      <c r="F4" s="225"/>
      <c r="G4" s="199"/>
      <c r="J4" s="199"/>
      <c r="N4" s="199"/>
    </row>
    <row r="5" spans="1:14" x14ac:dyDescent="0.25">
      <c r="A5" s="195"/>
      <c r="B5" s="195"/>
      <c r="C5" s="195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 t="s">
        <v>134</v>
      </c>
    </row>
    <row r="6" spans="1:14" ht="15.75" customHeight="1" x14ac:dyDescent="0.3">
      <c r="A6" s="226" t="s">
        <v>183</v>
      </c>
      <c r="B6" s="226" t="s">
        <v>184</v>
      </c>
      <c r="C6" s="226" t="s">
        <v>185</v>
      </c>
      <c r="D6" s="233" t="s">
        <v>186</v>
      </c>
      <c r="E6" s="234"/>
      <c r="F6" s="234"/>
      <c r="G6" s="235"/>
      <c r="H6" s="236" t="s">
        <v>187</v>
      </c>
      <c r="I6" s="236"/>
      <c r="J6" s="237"/>
      <c r="K6" s="233" t="s">
        <v>188</v>
      </c>
      <c r="L6" s="234"/>
      <c r="M6" s="234"/>
      <c r="N6" s="235"/>
    </row>
    <row r="7" spans="1:14" ht="15.75" customHeight="1" x14ac:dyDescent="0.3">
      <c r="A7" s="227"/>
      <c r="B7" s="229"/>
      <c r="C7" s="231"/>
      <c r="D7" s="250" t="s">
        <v>3</v>
      </c>
      <c r="E7" s="233" t="s">
        <v>189</v>
      </c>
      <c r="F7" s="240"/>
      <c r="G7" s="241"/>
      <c r="H7" s="250" t="s">
        <v>190</v>
      </c>
      <c r="I7" s="250" t="s">
        <v>191</v>
      </c>
      <c r="J7" s="250" t="s">
        <v>192</v>
      </c>
      <c r="K7" s="250" t="s">
        <v>3</v>
      </c>
      <c r="L7" s="233" t="s">
        <v>189</v>
      </c>
      <c r="M7" s="240"/>
      <c r="N7" s="241"/>
    </row>
    <row r="8" spans="1:14" ht="56.25" x14ac:dyDescent="0.25">
      <c r="A8" s="228"/>
      <c r="B8" s="230"/>
      <c r="C8" s="232"/>
      <c r="D8" s="251"/>
      <c r="E8" s="200" t="s">
        <v>190</v>
      </c>
      <c r="F8" s="200" t="s">
        <v>191</v>
      </c>
      <c r="G8" s="200" t="s">
        <v>192</v>
      </c>
      <c r="H8" s="252"/>
      <c r="I8" s="252"/>
      <c r="J8" s="253"/>
      <c r="K8" s="251"/>
      <c r="L8" s="200" t="s">
        <v>190</v>
      </c>
      <c r="M8" s="200" t="s">
        <v>191</v>
      </c>
      <c r="N8" s="200" t="s">
        <v>192</v>
      </c>
    </row>
    <row r="9" spans="1:14" ht="181.5" hidden="1" customHeight="1" x14ac:dyDescent="0.25">
      <c r="A9" s="242" t="s">
        <v>193</v>
      </c>
      <c r="B9" s="201" t="s">
        <v>194</v>
      </c>
      <c r="C9" s="201" t="s">
        <v>195</v>
      </c>
      <c r="D9" s="202">
        <f>SUM(E9:G9)</f>
        <v>0</v>
      </c>
      <c r="E9" s="202"/>
      <c r="F9" s="202"/>
      <c r="G9" s="202"/>
      <c r="H9" s="202"/>
      <c r="I9" s="202"/>
      <c r="J9" s="202"/>
      <c r="K9" s="202">
        <f>SUM(L9:N9)</f>
        <v>0</v>
      </c>
      <c r="L9" s="202"/>
      <c r="M9" s="202"/>
      <c r="N9" s="202"/>
    </row>
    <row r="10" spans="1:14" ht="222.75" customHeight="1" x14ac:dyDescent="0.25">
      <c r="A10" s="243"/>
      <c r="B10" s="201" t="s">
        <v>196</v>
      </c>
      <c r="C10" s="201" t="s">
        <v>197</v>
      </c>
      <c r="D10" s="202">
        <f>SUM(E10:G10)</f>
        <v>609.21</v>
      </c>
      <c r="E10" s="202">
        <v>609.21</v>
      </c>
      <c r="F10" s="202"/>
      <c r="G10" s="202"/>
      <c r="H10" s="202"/>
      <c r="I10" s="202"/>
      <c r="J10" s="202"/>
      <c r="K10" s="202">
        <f>SUM(L10:N10)</f>
        <v>609.21</v>
      </c>
      <c r="L10" s="202">
        <f t="shared" ref="L10:N12" si="0">E10+H10</f>
        <v>609.21</v>
      </c>
      <c r="M10" s="202">
        <f t="shared" si="0"/>
        <v>0</v>
      </c>
      <c r="N10" s="202">
        <f t="shared" si="0"/>
        <v>0</v>
      </c>
    </row>
    <row r="11" spans="1:14" ht="222.75" customHeight="1" x14ac:dyDescent="0.25">
      <c r="A11" s="243"/>
      <c r="B11" s="201" t="s">
        <v>206</v>
      </c>
      <c r="C11" s="201" t="s">
        <v>206</v>
      </c>
      <c r="D11" s="202">
        <f>SUM(E11:G11)</f>
        <v>0</v>
      </c>
      <c r="E11" s="202"/>
      <c r="F11" s="202"/>
      <c r="G11" s="202"/>
      <c r="H11" s="202">
        <v>609.21</v>
      </c>
      <c r="I11" s="202"/>
      <c r="J11" s="202"/>
      <c r="K11" s="202">
        <f>SUM(L11:N11)</f>
        <v>609.21</v>
      </c>
      <c r="L11" s="202">
        <f t="shared" ref="L11" si="1">E11+H11</f>
        <v>609.21</v>
      </c>
      <c r="M11" s="202">
        <f t="shared" ref="M11" si="2">F11+I11</f>
        <v>0</v>
      </c>
      <c r="N11" s="202">
        <f t="shared" ref="N11" si="3">G11+J11</f>
        <v>0</v>
      </c>
    </row>
    <row r="12" spans="1:14" ht="181.5" customHeight="1" x14ac:dyDescent="0.25">
      <c r="A12" s="244"/>
      <c r="B12" s="201" t="s">
        <v>198</v>
      </c>
      <c r="C12" s="201" t="s">
        <v>199</v>
      </c>
      <c r="D12" s="202">
        <f>SUM(E12:G12)</f>
        <v>500</v>
      </c>
      <c r="E12" s="202"/>
      <c r="F12" s="202"/>
      <c r="G12" s="202">
        <v>500</v>
      </c>
      <c r="H12" s="202"/>
      <c r="I12" s="202"/>
      <c r="J12" s="202">
        <v>175.7</v>
      </c>
      <c r="K12" s="202">
        <f>SUM(L12:N12)</f>
        <v>675.7</v>
      </c>
      <c r="L12" s="202">
        <f t="shared" si="0"/>
        <v>0</v>
      </c>
      <c r="M12" s="202">
        <f t="shared" si="0"/>
        <v>0</v>
      </c>
      <c r="N12" s="202">
        <f t="shared" si="0"/>
        <v>675.7</v>
      </c>
    </row>
    <row r="13" spans="1:14" s="204" customFormat="1" ht="18.75" x14ac:dyDescent="0.25">
      <c r="A13" s="245" t="s">
        <v>200</v>
      </c>
      <c r="B13" s="246"/>
      <c r="C13" s="247"/>
      <c r="D13" s="203">
        <f>SUM(D9:D12)</f>
        <v>1109.21</v>
      </c>
      <c r="E13" s="203">
        <f t="shared" ref="E13:J13" si="4">SUM(E9:E12)</f>
        <v>609.21</v>
      </c>
      <c r="F13" s="203">
        <f t="shared" si="4"/>
        <v>0</v>
      </c>
      <c r="G13" s="203">
        <f t="shared" si="4"/>
        <v>500</v>
      </c>
      <c r="H13" s="203">
        <f t="shared" si="4"/>
        <v>609.21</v>
      </c>
      <c r="I13" s="203">
        <f t="shared" si="4"/>
        <v>0</v>
      </c>
      <c r="J13" s="203">
        <f t="shared" si="4"/>
        <v>175.7</v>
      </c>
      <c r="K13" s="203">
        <f>SUM(K9:K12)</f>
        <v>1894.1200000000001</v>
      </c>
      <c r="L13" s="203">
        <f t="shared" ref="L13:N13" si="5">SUM(L9:L12)</f>
        <v>1218.42</v>
      </c>
      <c r="M13" s="203">
        <f t="shared" si="5"/>
        <v>0</v>
      </c>
      <c r="N13" s="203">
        <f t="shared" si="5"/>
        <v>675.7</v>
      </c>
    </row>
    <row r="14" spans="1:14" ht="233.25" customHeight="1" x14ac:dyDescent="0.25">
      <c r="A14" s="242" t="s">
        <v>201</v>
      </c>
      <c r="B14" s="201" t="s">
        <v>202</v>
      </c>
      <c r="C14" s="201" t="s">
        <v>203</v>
      </c>
      <c r="D14" s="202">
        <f t="shared" ref="D14:D15" si="6">SUM(E14:G14)</f>
        <v>5352.29</v>
      </c>
      <c r="E14" s="202"/>
      <c r="F14" s="202">
        <v>5352.29</v>
      </c>
      <c r="G14" s="202"/>
      <c r="H14" s="202"/>
      <c r="I14" s="202"/>
      <c r="J14" s="202"/>
      <c r="K14" s="202">
        <f t="shared" ref="K14:K15" si="7">SUM(L14:N14)</f>
        <v>5352.29</v>
      </c>
      <c r="L14" s="202">
        <f t="shared" ref="L14:N15" si="8">E14+H14</f>
        <v>0</v>
      </c>
      <c r="M14" s="202">
        <f t="shared" si="8"/>
        <v>5352.29</v>
      </c>
      <c r="N14" s="202">
        <f t="shared" si="8"/>
        <v>0</v>
      </c>
    </row>
    <row r="15" spans="1:14" ht="198" customHeight="1" x14ac:dyDescent="0.25">
      <c r="A15" s="243"/>
      <c r="B15" s="201" t="s">
        <v>204</v>
      </c>
      <c r="C15" s="201" t="s">
        <v>203</v>
      </c>
      <c r="D15" s="202">
        <f t="shared" si="6"/>
        <v>233.3</v>
      </c>
      <c r="E15" s="202"/>
      <c r="F15" s="202">
        <v>233.3</v>
      </c>
      <c r="G15" s="202"/>
      <c r="H15" s="202"/>
      <c r="I15" s="202">
        <v>44.157699999999998</v>
      </c>
      <c r="J15" s="202"/>
      <c r="K15" s="202">
        <f t="shared" si="7"/>
        <v>277.45769999999999</v>
      </c>
      <c r="L15" s="202">
        <f t="shared" si="8"/>
        <v>0</v>
      </c>
      <c r="M15" s="202">
        <f t="shared" si="8"/>
        <v>277.45769999999999</v>
      </c>
      <c r="N15" s="202">
        <f t="shared" si="8"/>
        <v>0</v>
      </c>
    </row>
    <row r="16" spans="1:14" s="204" customFormat="1" ht="18.75" x14ac:dyDescent="0.3">
      <c r="A16" s="245" t="s">
        <v>205</v>
      </c>
      <c r="B16" s="246"/>
      <c r="C16" s="247"/>
      <c r="D16" s="205">
        <f>SUM(D14:D15)</f>
        <v>5585.59</v>
      </c>
      <c r="E16" s="205">
        <f t="shared" ref="E16:J16" si="9">SUM(E14:E15)</f>
        <v>0</v>
      </c>
      <c r="F16" s="205">
        <f t="shared" si="9"/>
        <v>5585.59</v>
      </c>
      <c r="G16" s="205">
        <f t="shared" si="9"/>
        <v>0</v>
      </c>
      <c r="H16" s="205">
        <f t="shared" si="9"/>
        <v>0</v>
      </c>
      <c r="I16" s="205">
        <f t="shared" si="9"/>
        <v>44.157699999999998</v>
      </c>
      <c r="J16" s="205">
        <f t="shared" si="9"/>
        <v>0</v>
      </c>
      <c r="K16" s="205">
        <f>SUM(K14:K15)</f>
        <v>5629.7476999999999</v>
      </c>
      <c r="L16" s="205">
        <f t="shared" ref="L16:N16" si="10">SUM(L14:L15)</f>
        <v>0</v>
      </c>
      <c r="M16" s="205">
        <f t="shared" si="10"/>
        <v>5629.7476999999999</v>
      </c>
      <c r="N16" s="205">
        <f t="shared" si="10"/>
        <v>0</v>
      </c>
    </row>
    <row r="17" spans="1:14" ht="18.75" x14ac:dyDescent="0.3">
      <c r="A17" s="248" t="s">
        <v>102</v>
      </c>
      <c r="B17" s="249"/>
      <c r="C17" s="249"/>
      <c r="D17" s="206">
        <f>D13+D16</f>
        <v>6694.8</v>
      </c>
      <c r="E17" s="206">
        <f t="shared" ref="E17:J17" si="11">E13+E16</f>
        <v>609.21</v>
      </c>
      <c r="F17" s="206">
        <f t="shared" si="11"/>
        <v>5585.59</v>
      </c>
      <c r="G17" s="206">
        <f t="shared" si="11"/>
        <v>500</v>
      </c>
      <c r="H17" s="206">
        <f t="shared" si="11"/>
        <v>609.21</v>
      </c>
      <c r="I17" s="206">
        <f t="shared" si="11"/>
        <v>44.157699999999998</v>
      </c>
      <c r="J17" s="206">
        <f t="shared" si="11"/>
        <v>175.7</v>
      </c>
      <c r="K17" s="206">
        <f>K13+K16</f>
        <v>7523.8676999999998</v>
      </c>
      <c r="L17" s="206">
        <f t="shared" ref="L17:N17" si="12">L13+L16</f>
        <v>1218.42</v>
      </c>
      <c r="M17" s="206">
        <f t="shared" si="12"/>
        <v>5629.7476999999999</v>
      </c>
      <c r="N17" s="206">
        <f t="shared" si="12"/>
        <v>675.7</v>
      </c>
    </row>
    <row r="18" spans="1:14" ht="18.75" x14ac:dyDescent="0.3">
      <c r="A18" s="207"/>
      <c r="B18" s="207"/>
      <c r="C18" s="208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</row>
    <row r="19" spans="1:14" x14ac:dyDescent="0.25">
      <c r="A19" s="210"/>
      <c r="B19" s="211"/>
      <c r="C19" s="212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</row>
    <row r="28" spans="1:14" ht="15" x14ac:dyDescent="0.25">
      <c r="B28" s="238"/>
      <c r="C28" s="239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</sheetData>
  <mergeCells count="23">
    <mergeCell ref="B28:C28"/>
    <mergeCell ref="L7:N7"/>
    <mergeCell ref="A9:A12"/>
    <mergeCell ref="A13:C13"/>
    <mergeCell ref="A14:A15"/>
    <mergeCell ref="A16:C16"/>
    <mergeCell ref="A17:C17"/>
    <mergeCell ref="D7:D8"/>
    <mergeCell ref="E7:G7"/>
    <mergeCell ref="H7:H8"/>
    <mergeCell ref="I7:I8"/>
    <mergeCell ref="J7:J8"/>
    <mergeCell ref="K7:K8"/>
    <mergeCell ref="E2:G2"/>
    <mergeCell ref="H2:J2"/>
    <mergeCell ref="L2:N2"/>
    <mergeCell ref="A4:F4"/>
    <mergeCell ref="A6:A8"/>
    <mergeCell ref="B6:B8"/>
    <mergeCell ref="C6:C8"/>
    <mergeCell ref="D6:G6"/>
    <mergeCell ref="H6:J6"/>
    <mergeCell ref="K6:N6"/>
  </mergeCells>
  <pageMargins left="0" right="0" top="0.74803149606299213" bottom="0" header="0" footer="0"/>
  <pageSetup paperSize="9" scale="38" orientation="landscape" r:id="rId1"/>
  <colBreaks count="1" manualBreakCount="1">
    <brk id="14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"/>
  <sheetViews>
    <sheetView view="pageBreakPreview" topLeftCell="A7" zoomScaleNormal="100" zoomScaleSheetLayoutView="100" workbookViewId="0">
      <selection activeCell="F8" sqref="F8"/>
    </sheetView>
  </sheetViews>
  <sheetFormatPr defaultRowHeight="15" x14ac:dyDescent="0.25"/>
  <cols>
    <col min="1" max="1" width="63.28515625" style="31" customWidth="1"/>
    <col min="2" max="2" width="14" style="31" customWidth="1"/>
    <col min="3" max="3" width="13.7109375" style="31" customWidth="1"/>
    <col min="4" max="4" width="10.140625" style="31" customWidth="1"/>
    <col min="5" max="5" width="11.140625" customWidth="1"/>
    <col min="6" max="6" width="13.140625" customWidth="1"/>
    <col min="7" max="7" width="9.140625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94.5" customHeight="1" x14ac:dyDescent="0.25">
      <c r="C1" s="119"/>
      <c r="D1" s="120"/>
      <c r="G1" s="254" t="s">
        <v>208</v>
      </c>
      <c r="H1" s="255"/>
      <c r="I1" s="256"/>
      <c r="J1" s="256"/>
    </row>
    <row r="2" spans="1:10" x14ac:dyDescent="0.25">
      <c r="C2" s="32"/>
      <c r="D2" s="32"/>
    </row>
    <row r="3" spans="1:10" s="1" customFormat="1" ht="18" x14ac:dyDescent="0.25">
      <c r="A3" s="257" t="s">
        <v>153</v>
      </c>
      <c r="B3" s="257"/>
      <c r="C3" s="257"/>
      <c r="D3" s="257"/>
      <c r="E3" s="258"/>
      <c r="F3" s="258"/>
      <c r="G3" s="258"/>
      <c r="H3" s="258"/>
      <c r="I3" s="258"/>
      <c r="J3" s="258"/>
    </row>
    <row r="4" spans="1:10" s="1" customFormat="1" ht="49.5" customHeight="1" x14ac:dyDescent="0.25">
      <c r="A4" s="259"/>
      <c r="B4" s="259"/>
      <c r="C4" s="259"/>
      <c r="D4" s="259"/>
      <c r="E4" s="258"/>
      <c r="F4" s="258"/>
      <c r="G4" s="258"/>
      <c r="H4" s="258"/>
      <c r="I4" s="258"/>
      <c r="J4" s="258"/>
    </row>
    <row r="5" spans="1:10" ht="10.5" customHeight="1" x14ac:dyDescent="0.25">
      <c r="D5" s="33"/>
      <c r="I5" s="260" t="s">
        <v>0</v>
      </c>
      <c r="J5" s="261"/>
    </row>
    <row r="6" spans="1:10" s="1" customFormat="1" ht="18" customHeight="1" x14ac:dyDescent="0.25">
      <c r="A6" s="262" t="s">
        <v>104</v>
      </c>
      <c r="B6" s="263" t="s">
        <v>142</v>
      </c>
      <c r="C6" s="264"/>
      <c r="D6" s="265"/>
      <c r="E6" s="263" t="s">
        <v>172</v>
      </c>
      <c r="F6" s="264"/>
      <c r="G6" s="265"/>
      <c r="H6" s="263" t="s">
        <v>180</v>
      </c>
      <c r="I6" s="264"/>
      <c r="J6" s="265"/>
    </row>
    <row r="7" spans="1:10" s="1" customFormat="1" ht="69.75" customHeight="1" x14ac:dyDescent="0.25">
      <c r="A7" s="262"/>
      <c r="B7" s="166" t="s">
        <v>105</v>
      </c>
      <c r="C7" s="166" t="s">
        <v>107</v>
      </c>
      <c r="D7" s="167" t="s">
        <v>106</v>
      </c>
      <c r="E7" s="167" t="s">
        <v>102</v>
      </c>
      <c r="F7" s="166" t="s">
        <v>107</v>
      </c>
      <c r="G7" s="167" t="s">
        <v>106</v>
      </c>
      <c r="H7" s="166" t="s">
        <v>105</v>
      </c>
      <c r="I7" s="166" t="s">
        <v>107</v>
      </c>
      <c r="J7" s="167" t="s">
        <v>106</v>
      </c>
    </row>
    <row r="8" spans="1:10" s="1" customFormat="1" ht="26.25" x14ac:dyDescent="0.25">
      <c r="A8" s="28" t="s">
        <v>157</v>
      </c>
      <c r="B8" s="118">
        <f>B9</f>
        <v>26007.56</v>
      </c>
      <c r="C8" s="118">
        <f>C9</f>
        <v>25354.5</v>
      </c>
      <c r="D8" s="118">
        <f>D9</f>
        <v>653.05999999999995</v>
      </c>
      <c r="E8" s="152">
        <f>SUM(F8:G8)</f>
        <v>-497.35836</v>
      </c>
      <c r="F8" s="152">
        <f>F9</f>
        <v>-354.5</v>
      </c>
      <c r="G8" s="152">
        <f>G9</f>
        <v>-142.85836</v>
      </c>
      <c r="H8" s="118">
        <f>H9</f>
        <v>25510.201639999999</v>
      </c>
      <c r="I8" s="118">
        <f>I9</f>
        <v>25000</v>
      </c>
      <c r="J8" s="118">
        <f>J9</f>
        <v>510.20164</v>
      </c>
    </row>
    <row r="9" spans="1:10" s="1" customFormat="1" ht="21" customHeight="1" x14ac:dyDescent="0.25">
      <c r="A9" s="28" t="s">
        <v>158</v>
      </c>
      <c r="B9" s="118">
        <f>SUM(C9:D9)</f>
        <v>26007.56</v>
      </c>
      <c r="C9" s="118">
        <f>C10+C11</f>
        <v>25354.5</v>
      </c>
      <c r="D9" s="118">
        <f t="shared" ref="D9:J9" si="0">D10+D11</f>
        <v>653.05999999999995</v>
      </c>
      <c r="E9" s="118">
        <f t="shared" si="0"/>
        <v>-497.35836</v>
      </c>
      <c r="F9" s="118">
        <f t="shared" si="0"/>
        <v>-354.5</v>
      </c>
      <c r="G9" s="118">
        <f t="shared" si="0"/>
        <v>-142.85836</v>
      </c>
      <c r="H9" s="118">
        <f t="shared" si="0"/>
        <v>25510.201639999999</v>
      </c>
      <c r="I9" s="118">
        <f t="shared" si="0"/>
        <v>25000</v>
      </c>
      <c r="J9" s="118">
        <f t="shared" si="0"/>
        <v>510.20164</v>
      </c>
    </row>
    <row r="10" spans="1:10" s="1" customFormat="1" ht="25.5" x14ac:dyDescent="0.25">
      <c r="A10" s="149" t="s">
        <v>135</v>
      </c>
      <c r="B10" s="118">
        <f>SUM(C10:D10)</f>
        <v>10701.44</v>
      </c>
      <c r="C10" s="118">
        <f>10000+354.5</f>
        <v>10354.5</v>
      </c>
      <c r="D10" s="118">
        <v>346.94</v>
      </c>
      <c r="E10" s="135">
        <f>SUM(F10:G10)</f>
        <v>-497.35836</v>
      </c>
      <c r="F10" s="135">
        <v>-354.5</v>
      </c>
      <c r="G10" s="135">
        <v>-142.85836</v>
      </c>
      <c r="H10" s="118">
        <f>SUM(I10:J10)</f>
        <v>10204.08164</v>
      </c>
      <c r="I10" s="118">
        <f>C10+F10</f>
        <v>10000</v>
      </c>
      <c r="J10" s="118">
        <f>D10+G10</f>
        <v>204.08163999999999</v>
      </c>
    </row>
    <row r="11" spans="1:10" s="1" customFormat="1" ht="25.5" x14ac:dyDescent="0.25">
      <c r="A11" s="121" t="s">
        <v>136</v>
      </c>
      <c r="B11" s="118">
        <f>SUM(C11:D11)</f>
        <v>15306.12</v>
      </c>
      <c r="C11" s="118">
        <v>15000</v>
      </c>
      <c r="D11" s="118">
        <v>306.12</v>
      </c>
      <c r="E11" s="135">
        <f>SUM(F11:G11)</f>
        <v>0</v>
      </c>
      <c r="F11" s="135"/>
      <c r="G11" s="135"/>
      <c r="H11" s="118">
        <f t="shared" ref="H11:H12" si="1">SUM(I11:J11)</f>
        <v>15306.12</v>
      </c>
      <c r="I11" s="118">
        <f>C11+F11</f>
        <v>15000</v>
      </c>
      <c r="J11" s="118">
        <f>D11+G11</f>
        <v>306.12</v>
      </c>
    </row>
    <row r="12" spans="1:10" ht="24" customHeight="1" x14ac:dyDescent="0.25">
      <c r="A12" s="151" t="s">
        <v>152</v>
      </c>
      <c r="B12" s="144">
        <f t="shared" ref="B12:B19" si="2">C12+D12</f>
        <v>2450.6689999999999</v>
      </c>
      <c r="C12" s="144">
        <f t="shared" ref="C12:F12" si="3">C13</f>
        <v>0</v>
      </c>
      <c r="D12" s="144">
        <f t="shared" si="3"/>
        <v>2450.6689999999999</v>
      </c>
      <c r="E12" s="144">
        <f>E13</f>
        <v>-2150.67</v>
      </c>
      <c r="F12" s="144">
        <f t="shared" si="3"/>
        <v>0</v>
      </c>
      <c r="G12" s="144">
        <f>G13</f>
        <v>-2150.67</v>
      </c>
      <c r="H12" s="118">
        <f t="shared" si="1"/>
        <v>299.99900000000002</v>
      </c>
      <c r="I12" s="144">
        <f>I13</f>
        <v>0</v>
      </c>
      <c r="J12" s="144">
        <f>J13</f>
        <v>299.99900000000002</v>
      </c>
    </row>
    <row r="13" spans="1:10" x14ac:dyDescent="0.25">
      <c r="A13" s="150" t="s">
        <v>151</v>
      </c>
      <c r="B13" s="144">
        <f t="shared" si="2"/>
        <v>2450.6689999999999</v>
      </c>
      <c r="C13" s="144">
        <f>C14+C15</f>
        <v>0</v>
      </c>
      <c r="D13" s="144">
        <f>D14+D15</f>
        <v>2450.6689999999999</v>
      </c>
      <c r="E13" s="144">
        <f t="shared" ref="E13:F13" si="4">E14+E15</f>
        <v>-2150.67</v>
      </c>
      <c r="F13" s="144">
        <f t="shared" si="4"/>
        <v>0</v>
      </c>
      <c r="G13" s="144">
        <f>G14+G15</f>
        <v>-2150.67</v>
      </c>
      <c r="H13" s="144">
        <f>SUM(I13:J13)</f>
        <v>299.99900000000002</v>
      </c>
      <c r="I13" s="144">
        <f>I14+I15</f>
        <v>0</v>
      </c>
      <c r="J13" s="144">
        <f>J14+J15</f>
        <v>299.99900000000002</v>
      </c>
    </row>
    <row r="14" spans="1:10" ht="25.5" x14ac:dyDescent="0.25">
      <c r="A14" s="149" t="s">
        <v>155</v>
      </c>
      <c r="B14" s="144">
        <f t="shared" si="2"/>
        <v>1950.6690000000001</v>
      </c>
      <c r="C14" s="144"/>
      <c r="D14" s="144">
        <v>1950.6690000000001</v>
      </c>
      <c r="E14" s="144">
        <f>SUM(F14:G14)</f>
        <v>-1650.67</v>
      </c>
      <c r="F14" s="144"/>
      <c r="G14" s="144">
        <f>-1650.67</f>
        <v>-1650.67</v>
      </c>
      <c r="H14" s="144">
        <f t="shared" ref="H14:H18" si="5">SUM(I14:J14)</f>
        <v>299.99900000000002</v>
      </c>
      <c r="I14" s="118">
        <f>C14+F14</f>
        <v>0</v>
      </c>
      <c r="J14" s="118">
        <f>D14+G14</f>
        <v>299.99900000000002</v>
      </c>
    </row>
    <row r="15" spans="1:10" x14ac:dyDescent="0.25">
      <c r="A15" s="149" t="s">
        <v>175</v>
      </c>
      <c r="B15" s="144">
        <f t="shared" ref="B15" si="6">C15+D15</f>
        <v>500</v>
      </c>
      <c r="C15" s="144"/>
      <c r="D15" s="144">
        <v>500</v>
      </c>
      <c r="E15" s="144">
        <f>SUM(F15:G15)</f>
        <v>-500</v>
      </c>
      <c r="F15" s="144"/>
      <c r="G15" s="144">
        <f>-500</f>
        <v>-500</v>
      </c>
      <c r="H15" s="144">
        <f t="shared" ref="H15" si="7">SUM(I15:J15)</f>
        <v>0</v>
      </c>
      <c r="I15" s="118">
        <f>C15+F15</f>
        <v>0</v>
      </c>
      <c r="J15" s="118">
        <f>D15+G15</f>
        <v>0</v>
      </c>
    </row>
    <row r="16" spans="1:10" ht="38.25" x14ac:dyDescent="0.25">
      <c r="A16" s="148" t="s">
        <v>101</v>
      </c>
      <c r="B16" s="144">
        <f t="shared" si="2"/>
        <v>2255.67</v>
      </c>
      <c r="C16" s="144">
        <f t="shared" ref="C16:G16" si="8">C17</f>
        <v>0</v>
      </c>
      <c r="D16" s="144">
        <f t="shared" si="8"/>
        <v>2255.67</v>
      </c>
      <c r="E16" s="144">
        <f t="shared" si="8"/>
        <v>0</v>
      </c>
      <c r="F16" s="144">
        <f t="shared" si="8"/>
        <v>0</v>
      </c>
      <c r="G16" s="144">
        <f t="shared" si="8"/>
        <v>0</v>
      </c>
      <c r="H16" s="144">
        <f t="shared" si="5"/>
        <v>2255.67</v>
      </c>
      <c r="I16" s="144">
        <f>I17</f>
        <v>0</v>
      </c>
      <c r="J16" s="144">
        <f>J17</f>
        <v>2255.67</v>
      </c>
    </row>
    <row r="17" spans="1:10" x14ac:dyDescent="0.25">
      <c r="A17" s="147" t="s">
        <v>100</v>
      </c>
      <c r="B17" s="144">
        <f>C17+D17</f>
        <v>2255.67</v>
      </c>
      <c r="C17" s="144">
        <f>C18+C19</f>
        <v>0</v>
      </c>
      <c r="D17" s="144">
        <f t="shared" ref="D17:J17" si="9">D18+D19</f>
        <v>2255.67</v>
      </c>
      <c r="E17" s="144">
        <f>SUM(F17:G17)</f>
        <v>0</v>
      </c>
      <c r="F17" s="144">
        <f t="shared" si="9"/>
        <v>0</v>
      </c>
      <c r="G17" s="144">
        <f t="shared" si="9"/>
        <v>0</v>
      </c>
      <c r="H17" s="144">
        <f>SUM(I17:J17)</f>
        <v>2255.67</v>
      </c>
      <c r="I17" s="144">
        <f t="shared" si="9"/>
        <v>0</v>
      </c>
      <c r="J17" s="144">
        <f t="shared" si="9"/>
        <v>2255.67</v>
      </c>
    </row>
    <row r="18" spans="1:10" ht="25.5" x14ac:dyDescent="0.25">
      <c r="A18" s="146" t="s">
        <v>150</v>
      </c>
      <c r="B18" s="144">
        <f t="shared" si="2"/>
        <v>1849.88</v>
      </c>
      <c r="C18" s="144"/>
      <c r="D18" s="144">
        <v>1849.88</v>
      </c>
      <c r="E18" s="144">
        <f>SUM(F18:G18)</f>
        <v>0</v>
      </c>
      <c r="F18" s="144"/>
      <c r="G18" s="144"/>
      <c r="H18" s="144">
        <f t="shared" si="5"/>
        <v>1849.88</v>
      </c>
      <c r="I18" s="118">
        <f>C18+F18</f>
        <v>0</v>
      </c>
      <c r="J18" s="118">
        <f>D18+G18</f>
        <v>1849.88</v>
      </c>
    </row>
    <row r="19" spans="1:10" ht="25.5" x14ac:dyDescent="0.25">
      <c r="A19" s="168" t="s">
        <v>174</v>
      </c>
      <c r="B19" s="144">
        <f t="shared" si="2"/>
        <v>405.79</v>
      </c>
      <c r="C19" s="144"/>
      <c r="D19" s="144">
        <v>405.79</v>
      </c>
      <c r="E19" s="144">
        <f>SUM(F19:G19)</f>
        <v>0</v>
      </c>
      <c r="F19" s="144"/>
      <c r="G19" s="144"/>
      <c r="H19" s="144">
        <f t="shared" ref="H19" si="10">SUM(I19:J19)</f>
        <v>405.79</v>
      </c>
      <c r="I19" s="118">
        <f>C19+F19</f>
        <v>0</v>
      </c>
      <c r="J19" s="118">
        <f>D19+G19</f>
        <v>405.79</v>
      </c>
    </row>
    <row r="20" spans="1:10" x14ac:dyDescent="0.25">
      <c r="A20" s="145" t="s">
        <v>3</v>
      </c>
      <c r="B20" s="144">
        <f>B12+B16+B8</f>
        <v>30713.899000000001</v>
      </c>
      <c r="C20" s="144">
        <f t="shared" ref="C20:J20" si="11">C12+C16+C8</f>
        <v>25354.5</v>
      </c>
      <c r="D20" s="144">
        <f t="shared" si="11"/>
        <v>5359.3989999999994</v>
      </c>
      <c r="E20" s="144">
        <f>E12+E16+E8</f>
        <v>-2648.0283600000002</v>
      </c>
      <c r="F20" s="144">
        <f t="shared" si="11"/>
        <v>-354.5</v>
      </c>
      <c r="G20" s="144">
        <f t="shared" si="11"/>
        <v>-2293.5283600000002</v>
      </c>
      <c r="H20" s="144">
        <f t="shared" si="11"/>
        <v>28065.870640000001</v>
      </c>
      <c r="I20" s="144">
        <f t="shared" si="11"/>
        <v>25000</v>
      </c>
      <c r="J20" s="144">
        <f t="shared" si="11"/>
        <v>3065.8706400000001</v>
      </c>
    </row>
    <row r="21" spans="1:10" x14ac:dyDescent="0.25">
      <c r="H21" s="27"/>
      <c r="I21" s="27"/>
      <c r="J21" s="27"/>
    </row>
  </sheetData>
  <mergeCells count="7">
    <mergeCell ref="G1:J1"/>
    <mergeCell ref="A3:J4"/>
    <mergeCell ref="I5:J5"/>
    <mergeCell ref="A6:A7"/>
    <mergeCell ref="B6:D6"/>
    <mergeCell ref="E6:G6"/>
    <mergeCell ref="H6:J6"/>
  </mergeCells>
  <pageMargins left="0.78740157480314965" right="0" top="0.74803149606299213" bottom="0.35433070866141736" header="0" footer="0"/>
  <pageSetup paperSize="9" scale="83" fitToHeight="0" orientation="landscape" r:id="rId1"/>
  <rowBreaks count="1" manualBreakCount="1">
    <brk id="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80" zoomScaleNormal="100" zoomScaleSheetLayoutView="80" workbookViewId="0">
      <selection activeCell="H5" sqref="G5:H5"/>
    </sheetView>
  </sheetViews>
  <sheetFormatPr defaultColWidth="8.85546875" defaultRowHeight="12.75" x14ac:dyDescent="0.25"/>
  <cols>
    <col min="1" max="1" width="7.140625" style="34" customWidth="1"/>
    <col min="2" max="2" width="69.140625" style="35" customWidth="1"/>
    <col min="3" max="3" width="15.5703125" style="34" customWidth="1"/>
    <col min="4" max="4" width="8.7109375" style="34" customWidth="1"/>
    <col min="5" max="5" width="12" style="34" customWidth="1"/>
    <col min="6" max="6" width="15.85546875" style="34" customWidth="1"/>
    <col min="7" max="7" width="13.28515625" style="34" customWidth="1"/>
    <col min="8" max="9" width="8.85546875" style="34" customWidth="1"/>
    <col min="10" max="10" width="12" style="34" customWidth="1"/>
    <col min="11" max="11" width="15.5703125" style="141" customWidth="1"/>
    <col min="12" max="13" width="10" style="141" customWidth="1"/>
    <col min="14" max="14" width="14.85546875" style="141" bestFit="1" customWidth="1"/>
    <col min="15" max="16384" width="8.85546875" style="34"/>
  </cols>
  <sheetData>
    <row r="1" spans="1:14" s="141" customFormat="1" ht="80.25" customHeight="1" x14ac:dyDescent="0.25">
      <c r="B1" s="35"/>
      <c r="C1" s="36"/>
      <c r="D1" s="36"/>
      <c r="E1" s="36"/>
      <c r="F1" s="36"/>
      <c r="G1" s="36"/>
      <c r="H1" s="36"/>
      <c r="J1" s="37"/>
      <c r="K1" s="266" t="s">
        <v>209</v>
      </c>
      <c r="L1" s="256"/>
      <c r="M1" s="256"/>
      <c r="N1" s="256"/>
    </row>
    <row r="2" spans="1:14" ht="68.25" customHeight="1" x14ac:dyDescent="0.25">
      <c r="A2" s="273" t="s">
        <v>154</v>
      </c>
      <c r="B2" s="273"/>
      <c r="C2" s="273"/>
      <c r="D2" s="273"/>
      <c r="E2" s="273"/>
      <c r="F2" s="273"/>
      <c r="G2" s="224"/>
      <c r="H2" s="224"/>
      <c r="I2" s="224"/>
      <c r="J2" s="224"/>
      <c r="K2" s="224"/>
      <c r="L2" s="224"/>
      <c r="M2" s="224"/>
      <c r="N2" s="224"/>
    </row>
    <row r="3" spans="1:14" ht="17.25" customHeight="1" x14ac:dyDescent="0.25">
      <c r="B3" s="38"/>
      <c r="E3" s="39"/>
      <c r="N3" s="141" t="s">
        <v>134</v>
      </c>
    </row>
    <row r="4" spans="1:14" s="141" customFormat="1" ht="31.7" customHeight="1" x14ac:dyDescent="0.25">
      <c r="A4" s="271" t="s">
        <v>103</v>
      </c>
      <c r="B4" s="271" t="s">
        <v>98</v>
      </c>
      <c r="C4" s="267" t="s">
        <v>141</v>
      </c>
      <c r="D4" s="268"/>
      <c r="E4" s="268"/>
      <c r="F4" s="269"/>
      <c r="G4" s="267" t="s">
        <v>172</v>
      </c>
      <c r="H4" s="268"/>
      <c r="I4" s="268"/>
      <c r="J4" s="269"/>
      <c r="K4" s="270" t="s">
        <v>173</v>
      </c>
      <c r="L4" s="268"/>
      <c r="M4" s="268"/>
      <c r="N4" s="269"/>
    </row>
    <row r="5" spans="1:14" s="141" customFormat="1" ht="135.75" customHeight="1" x14ac:dyDescent="0.25">
      <c r="A5" s="272"/>
      <c r="B5" s="272"/>
      <c r="C5" s="143" t="s">
        <v>4</v>
      </c>
      <c r="D5" s="143" t="s">
        <v>108</v>
      </c>
      <c r="E5" s="136" t="s">
        <v>109</v>
      </c>
      <c r="F5" s="136" t="s">
        <v>110</v>
      </c>
      <c r="G5" s="143" t="s">
        <v>4</v>
      </c>
      <c r="H5" s="143" t="s">
        <v>108</v>
      </c>
      <c r="I5" s="136" t="s">
        <v>109</v>
      </c>
      <c r="J5" s="136" t="s">
        <v>110</v>
      </c>
      <c r="K5" s="143" t="s">
        <v>4</v>
      </c>
      <c r="L5" s="143" t="s">
        <v>108</v>
      </c>
      <c r="M5" s="136" t="s">
        <v>109</v>
      </c>
      <c r="N5" s="136" t="s">
        <v>110</v>
      </c>
    </row>
    <row r="6" spans="1:14" s="141" customFormat="1" ht="20.25" customHeight="1" x14ac:dyDescent="0.25">
      <c r="A6" s="142" t="s">
        <v>125</v>
      </c>
      <c r="B6" s="142" t="s">
        <v>126</v>
      </c>
      <c r="C6" s="142"/>
      <c r="D6" s="142"/>
      <c r="E6" s="142"/>
      <c r="F6" s="142"/>
      <c r="G6" s="142"/>
      <c r="H6" s="142"/>
      <c r="I6" s="142"/>
      <c r="J6" s="142"/>
      <c r="K6" s="142"/>
      <c r="L6" s="142">
        <f t="shared" ref="L6:N6" si="0">K6+1</f>
        <v>1</v>
      </c>
      <c r="M6" s="142">
        <f t="shared" si="0"/>
        <v>2</v>
      </c>
      <c r="N6" s="142">
        <f t="shared" si="0"/>
        <v>3</v>
      </c>
    </row>
    <row r="7" spans="1:14" s="134" customFormat="1" ht="30" customHeight="1" x14ac:dyDescent="0.25">
      <c r="A7" s="131"/>
      <c r="B7" s="132" t="s">
        <v>111</v>
      </c>
      <c r="C7" s="133">
        <f>SUM(D7:F7)</f>
        <v>7954.4362500000007</v>
      </c>
      <c r="D7" s="133">
        <f t="shared" ref="D7:E7" si="1">SUM(D8:D13)</f>
        <v>0</v>
      </c>
      <c r="E7" s="133">
        <f t="shared" si="1"/>
        <v>0</v>
      </c>
      <c r="F7" s="133">
        <f>SUM(F8:F13)</f>
        <v>7954.4362500000007</v>
      </c>
      <c r="G7" s="133">
        <f>SUM(G8:G13)</f>
        <v>0</v>
      </c>
      <c r="H7" s="133">
        <f t="shared" ref="H7" si="2">SUM(H8:H13)</f>
        <v>0</v>
      </c>
      <c r="I7" s="133">
        <f t="shared" ref="I7" si="3">SUM(I8:I13)</f>
        <v>0</v>
      </c>
      <c r="J7" s="133">
        <f>SUM(J8:J13)</f>
        <v>0</v>
      </c>
      <c r="K7" s="133">
        <f>SUM(K8:K13)</f>
        <v>7954.4362500000007</v>
      </c>
      <c r="L7" s="133">
        <f>SUM(L8:L13)</f>
        <v>0</v>
      </c>
      <c r="M7" s="133">
        <f t="shared" ref="M7" si="4">SUM(M8:M13)</f>
        <v>0</v>
      </c>
      <c r="N7" s="133">
        <f>SUM(N8:N13)</f>
        <v>7954.4362500000007</v>
      </c>
    </row>
    <row r="8" spans="1:14" s="141" customFormat="1" ht="30" x14ac:dyDescent="0.25">
      <c r="A8" s="139">
        <v>1</v>
      </c>
      <c r="B8" s="138" t="s">
        <v>145</v>
      </c>
      <c r="C8" s="122">
        <f>SUM(D8:F8)</f>
        <v>5485.7772500000001</v>
      </c>
      <c r="D8" s="122"/>
      <c r="E8" s="122"/>
      <c r="F8" s="190">
        <v>5485.7772500000001</v>
      </c>
      <c r="G8" s="189">
        <f>SUM(H8:J8)</f>
        <v>20.859000000000009</v>
      </c>
      <c r="H8" s="189"/>
      <c r="I8" s="189"/>
      <c r="J8" s="189">
        <f>-140+16.327-58+202.532</f>
        <v>20.859000000000009</v>
      </c>
      <c r="K8" s="122">
        <f>C8+G8</f>
        <v>5506.6362500000005</v>
      </c>
      <c r="L8" s="122">
        <f t="shared" ref="L8:M8" si="5">D8+H8</f>
        <v>0</v>
      </c>
      <c r="M8" s="122">
        <f t="shared" si="5"/>
        <v>0</v>
      </c>
      <c r="N8" s="189">
        <f>F8+J8</f>
        <v>5506.6362500000005</v>
      </c>
    </row>
    <row r="9" spans="1:14" s="141" customFormat="1" ht="45" x14ac:dyDescent="0.25">
      <c r="A9" s="139">
        <f>A8+1</f>
        <v>2</v>
      </c>
      <c r="B9" s="138" t="s">
        <v>146</v>
      </c>
      <c r="C9" s="122">
        <f t="shared" ref="C9:C13" si="6">SUM(D9:F9)</f>
        <v>16.327000000000002</v>
      </c>
      <c r="D9" s="123"/>
      <c r="E9" s="123"/>
      <c r="F9" s="191">
        <v>16.327000000000002</v>
      </c>
      <c r="G9" s="189">
        <f t="shared" ref="G9:G13" si="7">SUM(H9:J9)</f>
        <v>-16.327000000000002</v>
      </c>
      <c r="H9" s="192"/>
      <c r="I9" s="192"/>
      <c r="J9" s="192">
        <v>-16.327000000000002</v>
      </c>
      <c r="K9" s="122">
        <f t="shared" ref="K9:K12" si="8">C9+G9</f>
        <v>0</v>
      </c>
      <c r="L9" s="122">
        <f t="shared" ref="L9:L12" si="9">D9+H9</f>
        <v>0</v>
      </c>
      <c r="M9" s="122">
        <f t="shared" ref="M9:M12" si="10">E9+I9</f>
        <v>0</v>
      </c>
      <c r="N9" s="189">
        <f t="shared" ref="N9:N12" si="11">F9+J9</f>
        <v>0</v>
      </c>
    </row>
    <row r="10" spans="1:14" s="141" customFormat="1" ht="45" x14ac:dyDescent="0.25">
      <c r="A10" s="139">
        <f t="shared" ref="A10:A12" si="12">A9+1</f>
        <v>3</v>
      </c>
      <c r="B10" s="138" t="s">
        <v>147</v>
      </c>
      <c r="C10" s="122">
        <f t="shared" si="6"/>
        <v>80</v>
      </c>
      <c r="D10" s="140"/>
      <c r="E10" s="140"/>
      <c r="F10" s="191">
        <v>80</v>
      </c>
      <c r="G10" s="189">
        <f t="shared" si="7"/>
        <v>58</v>
      </c>
      <c r="H10" s="193"/>
      <c r="I10" s="193"/>
      <c r="J10" s="193">
        <v>58</v>
      </c>
      <c r="K10" s="122">
        <f t="shared" si="8"/>
        <v>138</v>
      </c>
      <c r="L10" s="122">
        <f t="shared" si="9"/>
        <v>0</v>
      </c>
      <c r="M10" s="122">
        <f t="shared" si="10"/>
        <v>0</v>
      </c>
      <c r="N10" s="189">
        <f t="shared" si="11"/>
        <v>138</v>
      </c>
    </row>
    <row r="11" spans="1:14" s="141" customFormat="1" ht="45" x14ac:dyDescent="0.25">
      <c r="A11" s="139">
        <f>A10+1</f>
        <v>4</v>
      </c>
      <c r="B11" s="138" t="s">
        <v>148</v>
      </c>
      <c r="C11" s="122">
        <f t="shared" si="6"/>
        <v>0</v>
      </c>
      <c r="D11" s="140"/>
      <c r="E11" s="140"/>
      <c r="F11" s="191">
        <v>0</v>
      </c>
      <c r="G11" s="189">
        <f t="shared" si="7"/>
        <v>0</v>
      </c>
      <c r="H11" s="193"/>
      <c r="I11" s="193"/>
      <c r="J11" s="193"/>
      <c r="K11" s="122">
        <f t="shared" si="8"/>
        <v>0</v>
      </c>
      <c r="L11" s="122">
        <f t="shared" si="9"/>
        <v>0</v>
      </c>
      <c r="M11" s="122">
        <f t="shared" si="10"/>
        <v>0</v>
      </c>
      <c r="N11" s="189">
        <f t="shared" si="11"/>
        <v>0</v>
      </c>
    </row>
    <row r="12" spans="1:14" s="141" customFormat="1" ht="45" x14ac:dyDescent="0.25">
      <c r="A12" s="139">
        <f t="shared" si="12"/>
        <v>5</v>
      </c>
      <c r="B12" s="138" t="s">
        <v>149</v>
      </c>
      <c r="C12" s="122">
        <f t="shared" si="6"/>
        <v>202.53200000000001</v>
      </c>
      <c r="D12" s="140"/>
      <c r="E12" s="140"/>
      <c r="F12" s="191">
        <v>202.53200000000001</v>
      </c>
      <c r="G12" s="189">
        <f t="shared" si="7"/>
        <v>-202.53200000000001</v>
      </c>
      <c r="H12" s="189"/>
      <c r="I12" s="189"/>
      <c r="J12" s="189">
        <v>-202.53200000000001</v>
      </c>
      <c r="K12" s="122">
        <f t="shared" si="8"/>
        <v>0</v>
      </c>
      <c r="L12" s="122">
        <f t="shared" si="9"/>
        <v>0</v>
      </c>
      <c r="M12" s="122">
        <f t="shared" si="10"/>
        <v>0</v>
      </c>
      <c r="N12" s="189">
        <f t="shared" si="11"/>
        <v>0</v>
      </c>
    </row>
    <row r="13" spans="1:14" ht="45" x14ac:dyDescent="0.25">
      <c r="A13" s="159">
        <v>6</v>
      </c>
      <c r="B13" s="138" t="s">
        <v>164</v>
      </c>
      <c r="C13" s="122">
        <f t="shared" si="6"/>
        <v>2169.8000000000002</v>
      </c>
      <c r="D13" s="159"/>
      <c r="E13" s="159"/>
      <c r="F13" s="193">
        <v>2169.8000000000002</v>
      </c>
      <c r="G13" s="189">
        <f t="shared" si="7"/>
        <v>140</v>
      </c>
      <c r="H13" s="194"/>
      <c r="I13" s="194"/>
      <c r="J13" s="193">
        <v>140</v>
      </c>
      <c r="K13" s="122">
        <f t="shared" ref="K13" si="13">C13+G13</f>
        <v>2309.8000000000002</v>
      </c>
      <c r="L13" s="122">
        <f t="shared" ref="L13" si="14">D13+H13</f>
        <v>0</v>
      </c>
      <c r="M13" s="122">
        <f t="shared" ref="M13" si="15">E13+I13</f>
        <v>0</v>
      </c>
      <c r="N13" s="189">
        <f t="shared" ref="N13" si="16">F13+J13</f>
        <v>2309.8000000000002</v>
      </c>
    </row>
    <row r="14" spans="1:14" ht="15.75" x14ac:dyDescent="0.25">
      <c r="B14" s="40"/>
    </row>
    <row r="15" spans="1:14" ht="15.75" x14ac:dyDescent="0.25">
      <c r="B15" s="40"/>
    </row>
    <row r="16" spans="1:14" ht="15.75" x14ac:dyDescent="0.25">
      <c r="B16" s="40"/>
    </row>
    <row r="17" spans="2:2" ht="15.75" x14ac:dyDescent="0.25">
      <c r="B17" s="40"/>
    </row>
    <row r="18" spans="2:2" ht="15.75" x14ac:dyDescent="0.25">
      <c r="B18" s="40"/>
    </row>
    <row r="19" spans="2:2" ht="15.75" x14ac:dyDescent="0.25">
      <c r="B19" s="40"/>
    </row>
    <row r="20" spans="2:2" ht="15.75" x14ac:dyDescent="0.25">
      <c r="B20" s="40"/>
    </row>
    <row r="21" spans="2:2" ht="15.75" x14ac:dyDescent="0.25">
      <c r="B21" s="40"/>
    </row>
    <row r="22" spans="2:2" ht="15.75" x14ac:dyDescent="0.25">
      <c r="B22" s="40"/>
    </row>
  </sheetData>
  <mergeCells count="7">
    <mergeCell ref="K1:N1"/>
    <mergeCell ref="G4:J4"/>
    <mergeCell ref="K4:N4"/>
    <mergeCell ref="A4:A5"/>
    <mergeCell ref="B4:B5"/>
    <mergeCell ref="C4:F4"/>
    <mergeCell ref="A2:N2"/>
  </mergeCells>
  <pageMargins left="0" right="0" top="0.94488188976377963" bottom="0.15748031496062992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7"/>
  <sheetViews>
    <sheetView tabSelected="1" view="pageBreakPreview" topLeftCell="D1" zoomScale="85" zoomScaleNormal="100" zoomScaleSheetLayoutView="85" workbookViewId="0">
      <selection activeCell="J8" sqref="J8"/>
    </sheetView>
  </sheetViews>
  <sheetFormatPr defaultColWidth="8" defaultRowHeight="12.75" x14ac:dyDescent="0.2"/>
  <cols>
    <col min="1" max="1" width="19" style="100" hidden="1" customWidth="1"/>
    <col min="2" max="2" width="0.28515625" style="100" hidden="1" customWidth="1"/>
    <col min="3" max="3" width="6" style="101" customWidth="1"/>
    <col min="4" max="4" width="55.42578125" style="102" customWidth="1"/>
    <col min="5" max="5" width="8.28515625" style="103" hidden="1" customWidth="1"/>
    <col min="6" max="6" width="18.7109375" style="98" customWidth="1"/>
    <col min="7" max="7" width="13.140625" style="98" customWidth="1"/>
    <col min="8" max="8" width="14.28515625" style="98" customWidth="1"/>
    <col min="9" max="9" width="14" style="98" customWidth="1"/>
    <col min="10" max="10" width="15" style="98" customWidth="1"/>
    <col min="11" max="11" width="16.28515625" style="98" customWidth="1"/>
    <col min="12" max="12" width="17.140625" style="98" customWidth="1"/>
    <col min="13" max="13" width="13.85546875" style="98" customWidth="1"/>
    <col min="14" max="14" width="16" style="100" customWidth="1"/>
    <col min="15" max="15" width="16.140625" style="100" customWidth="1"/>
    <col min="16" max="16" width="14.85546875" style="100" customWidth="1"/>
    <col min="17" max="17" width="15.5703125" style="100" hidden="1" customWidth="1"/>
    <col min="18" max="18" width="13.7109375" style="100" hidden="1" customWidth="1"/>
    <col min="19" max="19" width="10.28515625" style="100" hidden="1" customWidth="1"/>
    <col min="20" max="20" width="12.140625" style="41" customWidth="1"/>
    <col min="21" max="21" width="15.140625" style="41" customWidth="1"/>
    <col min="22" max="48" width="8" style="41" customWidth="1"/>
    <col min="49" max="256" width="8" style="100"/>
    <col min="257" max="257" width="19" style="100" customWidth="1"/>
    <col min="258" max="258" width="0" style="100" hidden="1" customWidth="1"/>
    <col min="259" max="259" width="6" style="100" customWidth="1"/>
    <col min="260" max="260" width="42.140625" style="100" customWidth="1"/>
    <col min="261" max="261" width="0" style="100" hidden="1" customWidth="1"/>
    <col min="262" max="262" width="12.7109375" style="100" customWidth="1"/>
    <col min="263" max="263" width="13.5703125" style="100" customWidth="1"/>
    <col min="264" max="264" width="14" style="100" customWidth="1"/>
    <col min="265" max="265" width="13.85546875" style="100" customWidth="1"/>
    <col min="266" max="266" width="12.5703125" style="100" customWidth="1"/>
    <col min="267" max="269" width="12.7109375" style="100" customWidth="1"/>
    <col min="270" max="275" width="0" style="100" hidden="1" customWidth="1"/>
    <col min="276" max="276" width="12.140625" style="100" customWidth="1"/>
    <col min="277" max="277" width="15.140625" style="100" customWidth="1"/>
    <col min="278" max="304" width="8" style="100" customWidth="1"/>
    <col min="305" max="512" width="8" style="100"/>
    <col min="513" max="513" width="19" style="100" customWidth="1"/>
    <col min="514" max="514" width="0" style="100" hidden="1" customWidth="1"/>
    <col min="515" max="515" width="6" style="100" customWidth="1"/>
    <col min="516" max="516" width="42.140625" style="100" customWidth="1"/>
    <col min="517" max="517" width="0" style="100" hidden="1" customWidth="1"/>
    <col min="518" max="518" width="12.7109375" style="100" customWidth="1"/>
    <col min="519" max="519" width="13.5703125" style="100" customWidth="1"/>
    <col min="520" max="520" width="14" style="100" customWidth="1"/>
    <col min="521" max="521" width="13.85546875" style="100" customWidth="1"/>
    <col min="522" max="522" width="12.5703125" style="100" customWidth="1"/>
    <col min="523" max="525" width="12.7109375" style="100" customWidth="1"/>
    <col min="526" max="531" width="0" style="100" hidden="1" customWidth="1"/>
    <col min="532" max="532" width="12.140625" style="100" customWidth="1"/>
    <col min="533" max="533" width="15.140625" style="100" customWidth="1"/>
    <col min="534" max="560" width="8" style="100" customWidth="1"/>
    <col min="561" max="768" width="8" style="100"/>
    <col min="769" max="769" width="19" style="100" customWidth="1"/>
    <col min="770" max="770" width="0" style="100" hidden="1" customWidth="1"/>
    <col min="771" max="771" width="6" style="100" customWidth="1"/>
    <col min="772" max="772" width="42.140625" style="100" customWidth="1"/>
    <col min="773" max="773" width="0" style="100" hidden="1" customWidth="1"/>
    <col min="774" max="774" width="12.7109375" style="100" customWidth="1"/>
    <col min="775" max="775" width="13.5703125" style="100" customWidth="1"/>
    <col min="776" max="776" width="14" style="100" customWidth="1"/>
    <col min="777" max="777" width="13.85546875" style="100" customWidth="1"/>
    <col min="778" max="778" width="12.5703125" style="100" customWidth="1"/>
    <col min="779" max="781" width="12.7109375" style="100" customWidth="1"/>
    <col min="782" max="787" width="0" style="100" hidden="1" customWidth="1"/>
    <col min="788" max="788" width="12.140625" style="100" customWidth="1"/>
    <col min="789" max="789" width="15.140625" style="100" customWidth="1"/>
    <col min="790" max="816" width="8" style="100" customWidth="1"/>
    <col min="817" max="1024" width="8" style="100"/>
    <col min="1025" max="1025" width="19" style="100" customWidth="1"/>
    <col min="1026" max="1026" width="0" style="100" hidden="1" customWidth="1"/>
    <col min="1027" max="1027" width="6" style="100" customWidth="1"/>
    <col min="1028" max="1028" width="42.140625" style="100" customWidth="1"/>
    <col min="1029" max="1029" width="0" style="100" hidden="1" customWidth="1"/>
    <col min="1030" max="1030" width="12.7109375" style="100" customWidth="1"/>
    <col min="1031" max="1031" width="13.5703125" style="100" customWidth="1"/>
    <col min="1032" max="1032" width="14" style="100" customWidth="1"/>
    <col min="1033" max="1033" width="13.85546875" style="100" customWidth="1"/>
    <col min="1034" max="1034" width="12.5703125" style="100" customWidth="1"/>
    <col min="1035" max="1037" width="12.7109375" style="100" customWidth="1"/>
    <col min="1038" max="1043" width="0" style="100" hidden="1" customWidth="1"/>
    <col min="1044" max="1044" width="12.140625" style="100" customWidth="1"/>
    <col min="1045" max="1045" width="15.140625" style="100" customWidth="1"/>
    <col min="1046" max="1072" width="8" style="100" customWidth="1"/>
    <col min="1073" max="1280" width="8" style="100"/>
    <col min="1281" max="1281" width="19" style="100" customWidth="1"/>
    <col min="1282" max="1282" width="0" style="100" hidden="1" customWidth="1"/>
    <col min="1283" max="1283" width="6" style="100" customWidth="1"/>
    <col min="1284" max="1284" width="42.140625" style="100" customWidth="1"/>
    <col min="1285" max="1285" width="0" style="100" hidden="1" customWidth="1"/>
    <col min="1286" max="1286" width="12.7109375" style="100" customWidth="1"/>
    <col min="1287" max="1287" width="13.5703125" style="100" customWidth="1"/>
    <col min="1288" max="1288" width="14" style="100" customWidth="1"/>
    <col min="1289" max="1289" width="13.85546875" style="100" customWidth="1"/>
    <col min="1290" max="1290" width="12.5703125" style="100" customWidth="1"/>
    <col min="1291" max="1293" width="12.7109375" style="100" customWidth="1"/>
    <col min="1294" max="1299" width="0" style="100" hidden="1" customWidth="1"/>
    <col min="1300" max="1300" width="12.140625" style="100" customWidth="1"/>
    <col min="1301" max="1301" width="15.140625" style="100" customWidth="1"/>
    <col min="1302" max="1328" width="8" style="100" customWidth="1"/>
    <col min="1329" max="1536" width="8" style="100"/>
    <col min="1537" max="1537" width="19" style="100" customWidth="1"/>
    <col min="1538" max="1538" width="0" style="100" hidden="1" customWidth="1"/>
    <col min="1539" max="1539" width="6" style="100" customWidth="1"/>
    <col min="1540" max="1540" width="42.140625" style="100" customWidth="1"/>
    <col min="1541" max="1541" width="0" style="100" hidden="1" customWidth="1"/>
    <col min="1542" max="1542" width="12.7109375" style="100" customWidth="1"/>
    <col min="1543" max="1543" width="13.5703125" style="100" customWidth="1"/>
    <col min="1544" max="1544" width="14" style="100" customWidth="1"/>
    <col min="1545" max="1545" width="13.85546875" style="100" customWidth="1"/>
    <col min="1546" max="1546" width="12.5703125" style="100" customWidth="1"/>
    <col min="1547" max="1549" width="12.7109375" style="100" customWidth="1"/>
    <col min="1550" max="1555" width="0" style="100" hidden="1" customWidth="1"/>
    <col min="1556" max="1556" width="12.140625" style="100" customWidth="1"/>
    <col min="1557" max="1557" width="15.140625" style="100" customWidth="1"/>
    <col min="1558" max="1584" width="8" style="100" customWidth="1"/>
    <col min="1585" max="1792" width="8" style="100"/>
    <col min="1793" max="1793" width="19" style="100" customWidth="1"/>
    <col min="1794" max="1794" width="0" style="100" hidden="1" customWidth="1"/>
    <col min="1795" max="1795" width="6" style="100" customWidth="1"/>
    <col min="1796" max="1796" width="42.140625" style="100" customWidth="1"/>
    <col min="1797" max="1797" width="0" style="100" hidden="1" customWidth="1"/>
    <col min="1798" max="1798" width="12.7109375" style="100" customWidth="1"/>
    <col min="1799" max="1799" width="13.5703125" style="100" customWidth="1"/>
    <col min="1800" max="1800" width="14" style="100" customWidth="1"/>
    <col min="1801" max="1801" width="13.85546875" style="100" customWidth="1"/>
    <col min="1802" max="1802" width="12.5703125" style="100" customWidth="1"/>
    <col min="1803" max="1805" width="12.7109375" style="100" customWidth="1"/>
    <col min="1806" max="1811" width="0" style="100" hidden="1" customWidth="1"/>
    <col min="1812" max="1812" width="12.140625" style="100" customWidth="1"/>
    <col min="1813" max="1813" width="15.140625" style="100" customWidth="1"/>
    <col min="1814" max="1840" width="8" style="100" customWidth="1"/>
    <col min="1841" max="2048" width="8" style="100"/>
    <col min="2049" max="2049" width="19" style="100" customWidth="1"/>
    <col min="2050" max="2050" width="0" style="100" hidden="1" customWidth="1"/>
    <col min="2051" max="2051" width="6" style="100" customWidth="1"/>
    <col min="2052" max="2052" width="42.140625" style="100" customWidth="1"/>
    <col min="2053" max="2053" width="0" style="100" hidden="1" customWidth="1"/>
    <col min="2054" max="2054" width="12.7109375" style="100" customWidth="1"/>
    <col min="2055" max="2055" width="13.5703125" style="100" customWidth="1"/>
    <col min="2056" max="2056" width="14" style="100" customWidth="1"/>
    <col min="2057" max="2057" width="13.85546875" style="100" customWidth="1"/>
    <col min="2058" max="2058" width="12.5703125" style="100" customWidth="1"/>
    <col min="2059" max="2061" width="12.7109375" style="100" customWidth="1"/>
    <col min="2062" max="2067" width="0" style="100" hidden="1" customWidth="1"/>
    <col min="2068" max="2068" width="12.140625" style="100" customWidth="1"/>
    <col min="2069" max="2069" width="15.140625" style="100" customWidth="1"/>
    <col min="2070" max="2096" width="8" style="100" customWidth="1"/>
    <col min="2097" max="2304" width="8" style="100"/>
    <col min="2305" max="2305" width="19" style="100" customWidth="1"/>
    <col min="2306" max="2306" width="0" style="100" hidden="1" customWidth="1"/>
    <col min="2307" max="2307" width="6" style="100" customWidth="1"/>
    <col min="2308" max="2308" width="42.140625" style="100" customWidth="1"/>
    <col min="2309" max="2309" width="0" style="100" hidden="1" customWidth="1"/>
    <col min="2310" max="2310" width="12.7109375" style="100" customWidth="1"/>
    <col min="2311" max="2311" width="13.5703125" style="100" customWidth="1"/>
    <col min="2312" max="2312" width="14" style="100" customWidth="1"/>
    <col min="2313" max="2313" width="13.85546875" style="100" customWidth="1"/>
    <col min="2314" max="2314" width="12.5703125" style="100" customWidth="1"/>
    <col min="2315" max="2317" width="12.7109375" style="100" customWidth="1"/>
    <col min="2318" max="2323" width="0" style="100" hidden="1" customWidth="1"/>
    <col min="2324" max="2324" width="12.140625" style="100" customWidth="1"/>
    <col min="2325" max="2325" width="15.140625" style="100" customWidth="1"/>
    <col min="2326" max="2352" width="8" style="100" customWidth="1"/>
    <col min="2353" max="2560" width="8" style="100"/>
    <col min="2561" max="2561" width="19" style="100" customWidth="1"/>
    <col min="2562" max="2562" width="0" style="100" hidden="1" customWidth="1"/>
    <col min="2563" max="2563" width="6" style="100" customWidth="1"/>
    <col min="2564" max="2564" width="42.140625" style="100" customWidth="1"/>
    <col min="2565" max="2565" width="0" style="100" hidden="1" customWidth="1"/>
    <col min="2566" max="2566" width="12.7109375" style="100" customWidth="1"/>
    <col min="2567" max="2567" width="13.5703125" style="100" customWidth="1"/>
    <col min="2568" max="2568" width="14" style="100" customWidth="1"/>
    <col min="2569" max="2569" width="13.85546875" style="100" customWidth="1"/>
    <col min="2570" max="2570" width="12.5703125" style="100" customWidth="1"/>
    <col min="2571" max="2573" width="12.7109375" style="100" customWidth="1"/>
    <col min="2574" max="2579" width="0" style="100" hidden="1" customWidth="1"/>
    <col min="2580" max="2580" width="12.140625" style="100" customWidth="1"/>
    <col min="2581" max="2581" width="15.140625" style="100" customWidth="1"/>
    <col min="2582" max="2608" width="8" style="100" customWidth="1"/>
    <col min="2609" max="2816" width="8" style="100"/>
    <col min="2817" max="2817" width="19" style="100" customWidth="1"/>
    <col min="2818" max="2818" width="0" style="100" hidden="1" customWidth="1"/>
    <col min="2819" max="2819" width="6" style="100" customWidth="1"/>
    <col min="2820" max="2820" width="42.140625" style="100" customWidth="1"/>
    <col min="2821" max="2821" width="0" style="100" hidden="1" customWidth="1"/>
    <col min="2822" max="2822" width="12.7109375" style="100" customWidth="1"/>
    <col min="2823" max="2823" width="13.5703125" style="100" customWidth="1"/>
    <col min="2824" max="2824" width="14" style="100" customWidth="1"/>
    <col min="2825" max="2825" width="13.85546875" style="100" customWidth="1"/>
    <col min="2826" max="2826" width="12.5703125" style="100" customWidth="1"/>
    <col min="2827" max="2829" width="12.7109375" style="100" customWidth="1"/>
    <col min="2830" max="2835" width="0" style="100" hidden="1" customWidth="1"/>
    <col min="2836" max="2836" width="12.140625" style="100" customWidth="1"/>
    <col min="2837" max="2837" width="15.140625" style="100" customWidth="1"/>
    <col min="2838" max="2864" width="8" style="100" customWidth="1"/>
    <col min="2865" max="3072" width="8" style="100"/>
    <col min="3073" max="3073" width="19" style="100" customWidth="1"/>
    <col min="3074" max="3074" width="0" style="100" hidden="1" customWidth="1"/>
    <col min="3075" max="3075" width="6" style="100" customWidth="1"/>
    <col min="3076" max="3076" width="42.140625" style="100" customWidth="1"/>
    <col min="3077" max="3077" width="0" style="100" hidden="1" customWidth="1"/>
    <col min="3078" max="3078" width="12.7109375" style="100" customWidth="1"/>
    <col min="3079" max="3079" width="13.5703125" style="100" customWidth="1"/>
    <col min="3080" max="3080" width="14" style="100" customWidth="1"/>
    <col min="3081" max="3081" width="13.85546875" style="100" customWidth="1"/>
    <col min="3082" max="3082" width="12.5703125" style="100" customWidth="1"/>
    <col min="3083" max="3085" width="12.7109375" style="100" customWidth="1"/>
    <col min="3086" max="3091" width="0" style="100" hidden="1" customWidth="1"/>
    <col min="3092" max="3092" width="12.140625" style="100" customWidth="1"/>
    <col min="3093" max="3093" width="15.140625" style="100" customWidth="1"/>
    <col min="3094" max="3120" width="8" style="100" customWidth="1"/>
    <col min="3121" max="3328" width="8" style="100"/>
    <col min="3329" max="3329" width="19" style="100" customWidth="1"/>
    <col min="3330" max="3330" width="0" style="100" hidden="1" customWidth="1"/>
    <col min="3331" max="3331" width="6" style="100" customWidth="1"/>
    <col min="3332" max="3332" width="42.140625" style="100" customWidth="1"/>
    <col min="3333" max="3333" width="0" style="100" hidden="1" customWidth="1"/>
    <col min="3334" max="3334" width="12.7109375" style="100" customWidth="1"/>
    <col min="3335" max="3335" width="13.5703125" style="100" customWidth="1"/>
    <col min="3336" max="3336" width="14" style="100" customWidth="1"/>
    <col min="3337" max="3337" width="13.85546875" style="100" customWidth="1"/>
    <col min="3338" max="3338" width="12.5703125" style="100" customWidth="1"/>
    <col min="3339" max="3341" width="12.7109375" style="100" customWidth="1"/>
    <col min="3342" max="3347" width="0" style="100" hidden="1" customWidth="1"/>
    <col min="3348" max="3348" width="12.140625" style="100" customWidth="1"/>
    <col min="3349" max="3349" width="15.140625" style="100" customWidth="1"/>
    <col min="3350" max="3376" width="8" style="100" customWidth="1"/>
    <col min="3377" max="3584" width="8" style="100"/>
    <col min="3585" max="3585" width="19" style="100" customWidth="1"/>
    <col min="3586" max="3586" width="0" style="100" hidden="1" customWidth="1"/>
    <col min="3587" max="3587" width="6" style="100" customWidth="1"/>
    <col min="3588" max="3588" width="42.140625" style="100" customWidth="1"/>
    <col min="3589" max="3589" width="0" style="100" hidden="1" customWidth="1"/>
    <col min="3590" max="3590" width="12.7109375" style="100" customWidth="1"/>
    <col min="3591" max="3591" width="13.5703125" style="100" customWidth="1"/>
    <col min="3592" max="3592" width="14" style="100" customWidth="1"/>
    <col min="3593" max="3593" width="13.85546875" style="100" customWidth="1"/>
    <col min="3594" max="3594" width="12.5703125" style="100" customWidth="1"/>
    <col min="3595" max="3597" width="12.7109375" style="100" customWidth="1"/>
    <col min="3598" max="3603" width="0" style="100" hidden="1" customWidth="1"/>
    <col min="3604" max="3604" width="12.140625" style="100" customWidth="1"/>
    <col min="3605" max="3605" width="15.140625" style="100" customWidth="1"/>
    <col min="3606" max="3632" width="8" style="100" customWidth="1"/>
    <col min="3633" max="3840" width="8" style="100"/>
    <col min="3841" max="3841" width="19" style="100" customWidth="1"/>
    <col min="3842" max="3842" width="0" style="100" hidden="1" customWidth="1"/>
    <col min="3843" max="3843" width="6" style="100" customWidth="1"/>
    <col min="3844" max="3844" width="42.140625" style="100" customWidth="1"/>
    <col min="3845" max="3845" width="0" style="100" hidden="1" customWidth="1"/>
    <col min="3846" max="3846" width="12.7109375" style="100" customWidth="1"/>
    <col min="3847" max="3847" width="13.5703125" style="100" customWidth="1"/>
    <col min="3848" max="3848" width="14" style="100" customWidth="1"/>
    <col min="3849" max="3849" width="13.85546875" style="100" customWidth="1"/>
    <col min="3850" max="3850" width="12.5703125" style="100" customWidth="1"/>
    <col min="3851" max="3853" width="12.7109375" style="100" customWidth="1"/>
    <col min="3854" max="3859" width="0" style="100" hidden="1" customWidth="1"/>
    <col min="3860" max="3860" width="12.140625" style="100" customWidth="1"/>
    <col min="3861" max="3861" width="15.140625" style="100" customWidth="1"/>
    <col min="3862" max="3888" width="8" style="100" customWidth="1"/>
    <col min="3889" max="4096" width="8" style="100"/>
    <col min="4097" max="4097" width="19" style="100" customWidth="1"/>
    <col min="4098" max="4098" width="0" style="100" hidden="1" customWidth="1"/>
    <col min="4099" max="4099" width="6" style="100" customWidth="1"/>
    <col min="4100" max="4100" width="42.140625" style="100" customWidth="1"/>
    <col min="4101" max="4101" width="0" style="100" hidden="1" customWidth="1"/>
    <col min="4102" max="4102" width="12.7109375" style="100" customWidth="1"/>
    <col min="4103" max="4103" width="13.5703125" style="100" customWidth="1"/>
    <col min="4104" max="4104" width="14" style="100" customWidth="1"/>
    <col min="4105" max="4105" width="13.85546875" style="100" customWidth="1"/>
    <col min="4106" max="4106" width="12.5703125" style="100" customWidth="1"/>
    <col min="4107" max="4109" width="12.7109375" style="100" customWidth="1"/>
    <col min="4110" max="4115" width="0" style="100" hidden="1" customWidth="1"/>
    <col min="4116" max="4116" width="12.140625" style="100" customWidth="1"/>
    <col min="4117" max="4117" width="15.140625" style="100" customWidth="1"/>
    <col min="4118" max="4144" width="8" style="100" customWidth="1"/>
    <col min="4145" max="4352" width="8" style="100"/>
    <col min="4353" max="4353" width="19" style="100" customWidth="1"/>
    <col min="4354" max="4354" width="0" style="100" hidden="1" customWidth="1"/>
    <col min="4355" max="4355" width="6" style="100" customWidth="1"/>
    <col min="4356" max="4356" width="42.140625" style="100" customWidth="1"/>
    <col min="4357" max="4357" width="0" style="100" hidden="1" customWidth="1"/>
    <col min="4358" max="4358" width="12.7109375" style="100" customWidth="1"/>
    <col min="4359" max="4359" width="13.5703125" style="100" customWidth="1"/>
    <col min="4360" max="4360" width="14" style="100" customWidth="1"/>
    <col min="4361" max="4361" width="13.85546875" style="100" customWidth="1"/>
    <col min="4362" max="4362" width="12.5703125" style="100" customWidth="1"/>
    <col min="4363" max="4365" width="12.7109375" style="100" customWidth="1"/>
    <col min="4366" max="4371" width="0" style="100" hidden="1" customWidth="1"/>
    <col min="4372" max="4372" width="12.140625" style="100" customWidth="1"/>
    <col min="4373" max="4373" width="15.140625" style="100" customWidth="1"/>
    <col min="4374" max="4400" width="8" style="100" customWidth="1"/>
    <col min="4401" max="4608" width="8" style="100"/>
    <col min="4609" max="4609" width="19" style="100" customWidth="1"/>
    <col min="4610" max="4610" width="0" style="100" hidden="1" customWidth="1"/>
    <col min="4611" max="4611" width="6" style="100" customWidth="1"/>
    <col min="4612" max="4612" width="42.140625" style="100" customWidth="1"/>
    <col min="4613" max="4613" width="0" style="100" hidden="1" customWidth="1"/>
    <col min="4614" max="4614" width="12.7109375" style="100" customWidth="1"/>
    <col min="4615" max="4615" width="13.5703125" style="100" customWidth="1"/>
    <col min="4616" max="4616" width="14" style="100" customWidth="1"/>
    <col min="4617" max="4617" width="13.85546875" style="100" customWidth="1"/>
    <col min="4618" max="4618" width="12.5703125" style="100" customWidth="1"/>
    <col min="4619" max="4621" width="12.7109375" style="100" customWidth="1"/>
    <col min="4622" max="4627" width="0" style="100" hidden="1" customWidth="1"/>
    <col min="4628" max="4628" width="12.140625" style="100" customWidth="1"/>
    <col min="4629" max="4629" width="15.140625" style="100" customWidth="1"/>
    <col min="4630" max="4656" width="8" style="100" customWidth="1"/>
    <col min="4657" max="4864" width="8" style="100"/>
    <col min="4865" max="4865" width="19" style="100" customWidth="1"/>
    <col min="4866" max="4866" width="0" style="100" hidden="1" customWidth="1"/>
    <col min="4867" max="4867" width="6" style="100" customWidth="1"/>
    <col min="4868" max="4868" width="42.140625" style="100" customWidth="1"/>
    <col min="4869" max="4869" width="0" style="100" hidden="1" customWidth="1"/>
    <col min="4870" max="4870" width="12.7109375" style="100" customWidth="1"/>
    <col min="4871" max="4871" width="13.5703125" style="100" customWidth="1"/>
    <col min="4872" max="4872" width="14" style="100" customWidth="1"/>
    <col min="4873" max="4873" width="13.85546875" style="100" customWidth="1"/>
    <col min="4874" max="4874" width="12.5703125" style="100" customWidth="1"/>
    <col min="4875" max="4877" width="12.7109375" style="100" customWidth="1"/>
    <col min="4878" max="4883" width="0" style="100" hidden="1" customWidth="1"/>
    <col min="4884" max="4884" width="12.140625" style="100" customWidth="1"/>
    <col min="4885" max="4885" width="15.140625" style="100" customWidth="1"/>
    <col min="4886" max="4912" width="8" style="100" customWidth="1"/>
    <col min="4913" max="5120" width="8" style="100"/>
    <col min="5121" max="5121" width="19" style="100" customWidth="1"/>
    <col min="5122" max="5122" width="0" style="100" hidden="1" customWidth="1"/>
    <col min="5123" max="5123" width="6" style="100" customWidth="1"/>
    <col min="5124" max="5124" width="42.140625" style="100" customWidth="1"/>
    <col min="5125" max="5125" width="0" style="100" hidden="1" customWidth="1"/>
    <col min="5126" max="5126" width="12.7109375" style="100" customWidth="1"/>
    <col min="5127" max="5127" width="13.5703125" style="100" customWidth="1"/>
    <col min="5128" max="5128" width="14" style="100" customWidth="1"/>
    <col min="5129" max="5129" width="13.85546875" style="100" customWidth="1"/>
    <col min="5130" max="5130" width="12.5703125" style="100" customWidth="1"/>
    <col min="5131" max="5133" width="12.7109375" style="100" customWidth="1"/>
    <col min="5134" max="5139" width="0" style="100" hidden="1" customWidth="1"/>
    <col min="5140" max="5140" width="12.140625" style="100" customWidth="1"/>
    <col min="5141" max="5141" width="15.140625" style="100" customWidth="1"/>
    <col min="5142" max="5168" width="8" style="100" customWidth="1"/>
    <col min="5169" max="5376" width="8" style="100"/>
    <col min="5377" max="5377" width="19" style="100" customWidth="1"/>
    <col min="5378" max="5378" width="0" style="100" hidden="1" customWidth="1"/>
    <col min="5379" max="5379" width="6" style="100" customWidth="1"/>
    <col min="5380" max="5380" width="42.140625" style="100" customWidth="1"/>
    <col min="5381" max="5381" width="0" style="100" hidden="1" customWidth="1"/>
    <col min="5382" max="5382" width="12.7109375" style="100" customWidth="1"/>
    <col min="5383" max="5383" width="13.5703125" style="100" customWidth="1"/>
    <col min="5384" max="5384" width="14" style="100" customWidth="1"/>
    <col min="5385" max="5385" width="13.85546875" style="100" customWidth="1"/>
    <col min="5386" max="5386" width="12.5703125" style="100" customWidth="1"/>
    <col min="5387" max="5389" width="12.7109375" style="100" customWidth="1"/>
    <col min="5390" max="5395" width="0" style="100" hidden="1" customWidth="1"/>
    <col min="5396" max="5396" width="12.140625" style="100" customWidth="1"/>
    <col min="5397" max="5397" width="15.140625" style="100" customWidth="1"/>
    <col min="5398" max="5424" width="8" style="100" customWidth="1"/>
    <col min="5425" max="5632" width="8" style="100"/>
    <col min="5633" max="5633" width="19" style="100" customWidth="1"/>
    <col min="5634" max="5634" width="0" style="100" hidden="1" customWidth="1"/>
    <col min="5635" max="5635" width="6" style="100" customWidth="1"/>
    <col min="5636" max="5636" width="42.140625" style="100" customWidth="1"/>
    <col min="5637" max="5637" width="0" style="100" hidden="1" customWidth="1"/>
    <col min="5638" max="5638" width="12.7109375" style="100" customWidth="1"/>
    <col min="5639" max="5639" width="13.5703125" style="100" customWidth="1"/>
    <col min="5640" max="5640" width="14" style="100" customWidth="1"/>
    <col min="5641" max="5641" width="13.85546875" style="100" customWidth="1"/>
    <col min="5642" max="5642" width="12.5703125" style="100" customWidth="1"/>
    <col min="5643" max="5645" width="12.7109375" style="100" customWidth="1"/>
    <col min="5646" max="5651" width="0" style="100" hidden="1" customWidth="1"/>
    <col min="5652" max="5652" width="12.140625" style="100" customWidth="1"/>
    <col min="5653" max="5653" width="15.140625" style="100" customWidth="1"/>
    <col min="5654" max="5680" width="8" style="100" customWidth="1"/>
    <col min="5681" max="5888" width="8" style="100"/>
    <col min="5889" max="5889" width="19" style="100" customWidth="1"/>
    <col min="5890" max="5890" width="0" style="100" hidden="1" customWidth="1"/>
    <col min="5891" max="5891" width="6" style="100" customWidth="1"/>
    <col min="5892" max="5892" width="42.140625" style="100" customWidth="1"/>
    <col min="5893" max="5893" width="0" style="100" hidden="1" customWidth="1"/>
    <col min="5894" max="5894" width="12.7109375" style="100" customWidth="1"/>
    <col min="5895" max="5895" width="13.5703125" style="100" customWidth="1"/>
    <col min="5896" max="5896" width="14" style="100" customWidth="1"/>
    <col min="5897" max="5897" width="13.85546875" style="100" customWidth="1"/>
    <col min="5898" max="5898" width="12.5703125" style="100" customWidth="1"/>
    <col min="5899" max="5901" width="12.7109375" style="100" customWidth="1"/>
    <col min="5902" max="5907" width="0" style="100" hidden="1" customWidth="1"/>
    <col min="5908" max="5908" width="12.140625" style="100" customWidth="1"/>
    <col min="5909" max="5909" width="15.140625" style="100" customWidth="1"/>
    <col min="5910" max="5936" width="8" style="100" customWidth="1"/>
    <col min="5937" max="6144" width="8" style="100"/>
    <col min="6145" max="6145" width="19" style="100" customWidth="1"/>
    <col min="6146" max="6146" width="0" style="100" hidden="1" customWidth="1"/>
    <col min="6147" max="6147" width="6" style="100" customWidth="1"/>
    <col min="6148" max="6148" width="42.140625" style="100" customWidth="1"/>
    <col min="6149" max="6149" width="0" style="100" hidden="1" customWidth="1"/>
    <col min="6150" max="6150" width="12.7109375" style="100" customWidth="1"/>
    <col min="6151" max="6151" width="13.5703125" style="100" customWidth="1"/>
    <col min="6152" max="6152" width="14" style="100" customWidth="1"/>
    <col min="6153" max="6153" width="13.85546875" style="100" customWidth="1"/>
    <col min="6154" max="6154" width="12.5703125" style="100" customWidth="1"/>
    <col min="6155" max="6157" width="12.7109375" style="100" customWidth="1"/>
    <col min="6158" max="6163" width="0" style="100" hidden="1" customWidth="1"/>
    <col min="6164" max="6164" width="12.140625" style="100" customWidth="1"/>
    <col min="6165" max="6165" width="15.140625" style="100" customWidth="1"/>
    <col min="6166" max="6192" width="8" style="100" customWidth="1"/>
    <col min="6193" max="6400" width="8" style="100"/>
    <col min="6401" max="6401" width="19" style="100" customWidth="1"/>
    <col min="6402" max="6402" width="0" style="100" hidden="1" customWidth="1"/>
    <col min="6403" max="6403" width="6" style="100" customWidth="1"/>
    <col min="6404" max="6404" width="42.140625" style="100" customWidth="1"/>
    <col min="6405" max="6405" width="0" style="100" hidden="1" customWidth="1"/>
    <col min="6406" max="6406" width="12.7109375" style="100" customWidth="1"/>
    <col min="6407" max="6407" width="13.5703125" style="100" customWidth="1"/>
    <col min="6408" max="6408" width="14" style="100" customWidth="1"/>
    <col min="6409" max="6409" width="13.85546875" style="100" customWidth="1"/>
    <col min="6410" max="6410" width="12.5703125" style="100" customWidth="1"/>
    <col min="6411" max="6413" width="12.7109375" style="100" customWidth="1"/>
    <col min="6414" max="6419" width="0" style="100" hidden="1" customWidth="1"/>
    <col min="6420" max="6420" width="12.140625" style="100" customWidth="1"/>
    <col min="6421" max="6421" width="15.140625" style="100" customWidth="1"/>
    <col min="6422" max="6448" width="8" style="100" customWidth="1"/>
    <col min="6449" max="6656" width="8" style="100"/>
    <col min="6657" max="6657" width="19" style="100" customWidth="1"/>
    <col min="6658" max="6658" width="0" style="100" hidden="1" customWidth="1"/>
    <col min="6659" max="6659" width="6" style="100" customWidth="1"/>
    <col min="6660" max="6660" width="42.140625" style="100" customWidth="1"/>
    <col min="6661" max="6661" width="0" style="100" hidden="1" customWidth="1"/>
    <col min="6662" max="6662" width="12.7109375" style="100" customWidth="1"/>
    <col min="6663" max="6663" width="13.5703125" style="100" customWidth="1"/>
    <col min="6664" max="6664" width="14" style="100" customWidth="1"/>
    <col min="6665" max="6665" width="13.85546875" style="100" customWidth="1"/>
    <col min="6666" max="6666" width="12.5703125" style="100" customWidth="1"/>
    <col min="6667" max="6669" width="12.7109375" style="100" customWidth="1"/>
    <col min="6670" max="6675" width="0" style="100" hidden="1" customWidth="1"/>
    <col min="6676" max="6676" width="12.140625" style="100" customWidth="1"/>
    <col min="6677" max="6677" width="15.140625" style="100" customWidth="1"/>
    <col min="6678" max="6704" width="8" style="100" customWidth="1"/>
    <col min="6705" max="6912" width="8" style="100"/>
    <col min="6913" max="6913" width="19" style="100" customWidth="1"/>
    <col min="6914" max="6914" width="0" style="100" hidden="1" customWidth="1"/>
    <col min="6915" max="6915" width="6" style="100" customWidth="1"/>
    <col min="6916" max="6916" width="42.140625" style="100" customWidth="1"/>
    <col min="6917" max="6917" width="0" style="100" hidden="1" customWidth="1"/>
    <col min="6918" max="6918" width="12.7109375" style="100" customWidth="1"/>
    <col min="6919" max="6919" width="13.5703125" style="100" customWidth="1"/>
    <col min="6920" max="6920" width="14" style="100" customWidth="1"/>
    <col min="6921" max="6921" width="13.85546875" style="100" customWidth="1"/>
    <col min="6922" max="6922" width="12.5703125" style="100" customWidth="1"/>
    <col min="6923" max="6925" width="12.7109375" style="100" customWidth="1"/>
    <col min="6926" max="6931" width="0" style="100" hidden="1" customWidth="1"/>
    <col min="6932" max="6932" width="12.140625" style="100" customWidth="1"/>
    <col min="6933" max="6933" width="15.140625" style="100" customWidth="1"/>
    <col min="6934" max="6960" width="8" style="100" customWidth="1"/>
    <col min="6961" max="7168" width="8" style="100"/>
    <col min="7169" max="7169" width="19" style="100" customWidth="1"/>
    <col min="7170" max="7170" width="0" style="100" hidden="1" customWidth="1"/>
    <col min="7171" max="7171" width="6" style="100" customWidth="1"/>
    <col min="7172" max="7172" width="42.140625" style="100" customWidth="1"/>
    <col min="7173" max="7173" width="0" style="100" hidden="1" customWidth="1"/>
    <col min="7174" max="7174" width="12.7109375" style="100" customWidth="1"/>
    <col min="7175" max="7175" width="13.5703125" style="100" customWidth="1"/>
    <col min="7176" max="7176" width="14" style="100" customWidth="1"/>
    <col min="7177" max="7177" width="13.85546875" style="100" customWidth="1"/>
    <col min="7178" max="7178" width="12.5703125" style="100" customWidth="1"/>
    <col min="7179" max="7181" width="12.7109375" style="100" customWidth="1"/>
    <col min="7182" max="7187" width="0" style="100" hidden="1" customWidth="1"/>
    <col min="7188" max="7188" width="12.140625" style="100" customWidth="1"/>
    <col min="7189" max="7189" width="15.140625" style="100" customWidth="1"/>
    <col min="7190" max="7216" width="8" style="100" customWidth="1"/>
    <col min="7217" max="7424" width="8" style="100"/>
    <col min="7425" max="7425" width="19" style="100" customWidth="1"/>
    <col min="7426" max="7426" width="0" style="100" hidden="1" customWidth="1"/>
    <col min="7427" max="7427" width="6" style="100" customWidth="1"/>
    <col min="7428" max="7428" width="42.140625" style="100" customWidth="1"/>
    <col min="7429" max="7429" width="0" style="100" hidden="1" customWidth="1"/>
    <col min="7430" max="7430" width="12.7109375" style="100" customWidth="1"/>
    <col min="7431" max="7431" width="13.5703125" style="100" customWidth="1"/>
    <col min="7432" max="7432" width="14" style="100" customWidth="1"/>
    <col min="7433" max="7433" width="13.85546875" style="100" customWidth="1"/>
    <col min="7434" max="7434" width="12.5703125" style="100" customWidth="1"/>
    <col min="7435" max="7437" width="12.7109375" style="100" customWidth="1"/>
    <col min="7438" max="7443" width="0" style="100" hidden="1" customWidth="1"/>
    <col min="7444" max="7444" width="12.140625" style="100" customWidth="1"/>
    <col min="7445" max="7445" width="15.140625" style="100" customWidth="1"/>
    <col min="7446" max="7472" width="8" style="100" customWidth="1"/>
    <col min="7473" max="7680" width="8" style="100"/>
    <col min="7681" max="7681" width="19" style="100" customWidth="1"/>
    <col min="7682" max="7682" width="0" style="100" hidden="1" customWidth="1"/>
    <col min="7683" max="7683" width="6" style="100" customWidth="1"/>
    <col min="7684" max="7684" width="42.140625" style="100" customWidth="1"/>
    <col min="7685" max="7685" width="0" style="100" hidden="1" customWidth="1"/>
    <col min="7686" max="7686" width="12.7109375" style="100" customWidth="1"/>
    <col min="7687" max="7687" width="13.5703125" style="100" customWidth="1"/>
    <col min="7688" max="7688" width="14" style="100" customWidth="1"/>
    <col min="7689" max="7689" width="13.85546875" style="100" customWidth="1"/>
    <col min="7690" max="7690" width="12.5703125" style="100" customWidth="1"/>
    <col min="7691" max="7693" width="12.7109375" style="100" customWidth="1"/>
    <col min="7694" max="7699" width="0" style="100" hidden="1" customWidth="1"/>
    <col min="7700" max="7700" width="12.140625" style="100" customWidth="1"/>
    <col min="7701" max="7701" width="15.140625" style="100" customWidth="1"/>
    <col min="7702" max="7728" width="8" style="100" customWidth="1"/>
    <col min="7729" max="7936" width="8" style="100"/>
    <col min="7937" max="7937" width="19" style="100" customWidth="1"/>
    <col min="7938" max="7938" width="0" style="100" hidden="1" customWidth="1"/>
    <col min="7939" max="7939" width="6" style="100" customWidth="1"/>
    <col min="7940" max="7940" width="42.140625" style="100" customWidth="1"/>
    <col min="7941" max="7941" width="0" style="100" hidden="1" customWidth="1"/>
    <col min="7942" max="7942" width="12.7109375" style="100" customWidth="1"/>
    <col min="7943" max="7943" width="13.5703125" style="100" customWidth="1"/>
    <col min="7944" max="7944" width="14" style="100" customWidth="1"/>
    <col min="7945" max="7945" width="13.85546875" style="100" customWidth="1"/>
    <col min="7946" max="7946" width="12.5703125" style="100" customWidth="1"/>
    <col min="7947" max="7949" width="12.7109375" style="100" customWidth="1"/>
    <col min="7950" max="7955" width="0" style="100" hidden="1" customWidth="1"/>
    <col min="7956" max="7956" width="12.140625" style="100" customWidth="1"/>
    <col min="7957" max="7957" width="15.140625" style="100" customWidth="1"/>
    <col min="7958" max="7984" width="8" style="100" customWidth="1"/>
    <col min="7985" max="8192" width="8" style="100"/>
    <col min="8193" max="8193" width="19" style="100" customWidth="1"/>
    <col min="8194" max="8194" width="0" style="100" hidden="1" customWidth="1"/>
    <col min="8195" max="8195" width="6" style="100" customWidth="1"/>
    <col min="8196" max="8196" width="42.140625" style="100" customWidth="1"/>
    <col min="8197" max="8197" width="0" style="100" hidden="1" customWidth="1"/>
    <col min="8198" max="8198" width="12.7109375" style="100" customWidth="1"/>
    <col min="8199" max="8199" width="13.5703125" style="100" customWidth="1"/>
    <col min="8200" max="8200" width="14" style="100" customWidth="1"/>
    <col min="8201" max="8201" width="13.85546875" style="100" customWidth="1"/>
    <col min="8202" max="8202" width="12.5703125" style="100" customWidth="1"/>
    <col min="8203" max="8205" width="12.7109375" style="100" customWidth="1"/>
    <col min="8206" max="8211" width="0" style="100" hidden="1" customWidth="1"/>
    <col min="8212" max="8212" width="12.140625" style="100" customWidth="1"/>
    <col min="8213" max="8213" width="15.140625" style="100" customWidth="1"/>
    <col min="8214" max="8240" width="8" style="100" customWidth="1"/>
    <col min="8241" max="8448" width="8" style="100"/>
    <col min="8449" max="8449" width="19" style="100" customWidth="1"/>
    <col min="8450" max="8450" width="0" style="100" hidden="1" customWidth="1"/>
    <col min="8451" max="8451" width="6" style="100" customWidth="1"/>
    <col min="8452" max="8452" width="42.140625" style="100" customWidth="1"/>
    <col min="8453" max="8453" width="0" style="100" hidden="1" customWidth="1"/>
    <col min="8454" max="8454" width="12.7109375" style="100" customWidth="1"/>
    <col min="8455" max="8455" width="13.5703125" style="100" customWidth="1"/>
    <col min="8456" max="8456" width="14" style="100" customWidth="1"/>
    <col min="8457" max="8457" width="13.85546875" style="100" customWidth="1"/>
    <col min="8458" max="8458" width="12.5703125" style="100" customWidth="1"/>
    <col min="8459" max="8461" width="12.7109375" style="100" customWidth="1"/>
    <col min="8462" max="8467" width="0" style="100" hidden="1" customWidth="1"/>
    <col min="8468" max="8468" width="12.140625" style="100" customWidth="1"/>
    <col min="8469" max="8469" width="15.140625" style="100" customWidth="1"/>
    <col min="8470" max="8496" width="8" style="100" customWidth="1"/>
    <col min="8497" max="8704" width="8" style="100"/>
    <col min="8705" max="8705" width="19" style="100" customWidth="1"/>
    <col min="8706" max="8706" width="0" style="100" hidden="1" customWidth="1"/>
    <col min="8707" max="8707" width="6" style="100" customWidth="1"/>
    <col min="8708" max="8708" width="42.140625" style="100" customWidth="1"/>
    <col min="8709" max="8709" width="0" style="100" hidden="1" customWidth="1"/>
    <col min="8710" max="8710" width="12.7109375" style="100" customWidth="1"/>
    <col min="8711" max="8711" width="13.5703125" style="100" customWidth="1"/>
    <col min="8712" max="8712" width="14" style="100" customWidth="1"/>
    <col min="8713" max="8713" width="13.85546875" style="100" customWidth="1"/>
    <col min="8714" max="8714" width="12.5703125" style="100" customWidth="1"/>
    <col min="8715" max="8717" width="12.7109375" style="100" customWidth="1"/>
    <col min="8718" max="8723" width="0" style="100" hidden="1" customWidth="1"/>
    <col min="8724" max="8724" width="12.140625" style="100" customWidth="1"/>
    <col min="8725" max="8725" width="15.140625" style="100" customWidth="1"/>
    <col min="8726" max="8752" width="8" style="100" customWidth="1"/>
    <col min="8753" max="8960" width="8" style="100"/>
    <col min="8961" max="8961" width="19" style="100" customWidth="1"/>
    <col min="8962" max="8962" width="0" style="100" hidden="1" customWidth="1"/>
    <col min="8963" max="8963" width="6" style="100" customWidth="1"/>
    <col min="8964" max="8964" width="42.140625" style="100" customWidth="1"/>
    <col min="8965" max="8965" width="0" style="100" hidden="1" customWidth="1"/>
    <col min="8966" max="8966" width="12.7109375" style="100" customWidth="1"/>
    <col min="8967" max="8967" width="13.5703125" style="100" customWidth="1"/>
    <col min="8968" max="8968" width="14" style="100" customWidth="1"/>
    <col min="8969" max="8969" width="13.85546875" style="100" customWidth="1"/>
    <col min="8970" max="8970" width="12.5703125" style="100" customWidth="1"/>
    <col min="8971" max="8973" width="12.7109375" style="100" customWidth="1"/>
    <col min="8974" max="8979" width="0" style="100" hidden="1" customWidth="1"/>
    <col min="8980" max="8980" width="12.140625" style="100" customWidth="1"/>
    <col min="8981" max="8981" width="15.140625" style="100" customWidth="1"/>
    <col min="8982" max="9008" width="8" style="100" customWidth="1"/>
    <col min="9009" max="9216" width="8" style="100"/>
    <col min="9217" max="9217" width="19" style="100" customWidth="1"/>
    <col min="9218" max="9218" width="0" style="100" hidden="1" customWidth="1"/>
    <col min="9219" max="9219" width="6" style="100" customWidth="1"/>
    <col min="9220" max="9220" width="42.140625" style="100" customWidth="1"/>
    <col min="9221" max="9221" width="0" style="100" hidden="1" customWidth="1"/>
    <col min="9222" max="9222" width="12.7109375" style="100" customWidth="1"/>
    <col min="9223" max="9223" width="13.5703125" style="100" customWidth="1"/>
    <col min="9224" max="9224" width="14" style="100" customWidth="1"/>
    <col min="9225" max="9225" width="13.85546875" style="100" customWidth="1"/>
    <col min="9226" max="9226" width="12.5703125" style="100" customWidth="1"/>
    <col min="9227" max="9229" width="12.7109375" style="100" customWidth="1"/>
    <col min="9230" max="9235" width="0" style="100" hidden="1" customWidth="1"/>
    <col min="9236" max="9236" width="12.140625" style="100" customWidth="1"/>
    <col min="9237" max="9237" width="15.140625" style="100" customWidth="1"/>
    <col min="9238" max="9264" width="8" style="100" customWidth="1"/>
    <col min="9265" max="9472" width="8" style="100"/>
    <col min="9473" max="9473" width="19" style="100" customWidth="1"/>
    <col min="9474" max="9474" width="0" style="100" hidden="1" customWidth="1"/>
    <col min="9475" max="9475" width="6" style="100" customWidth="1"/>
    <col min="9476" max="9476" width="42.140625" style="100" customWidth="1"/>
    <col min="9477" max="9477" width="0" style="100" hidden="1" customWidth="1"/>
    <col min="9478" max="9478" width="12.7109375" style="100" customWidth="1"/>
    <col min="9479" max="9479" width="13.5703125" style="100" customWidth="1"/>
    <col min="9480" max="9480" width="14" style="100" customWidth="1"/>
    <col min="9481" max="9481" width="13.85546875" style="100" customWidth="1"/>
    <col min="9482" max="9482" width="12.5703125" style="100" customWidth="1"/>
    <col min="9483" max="9485" width="12.7109375" style="100" customWidth="1"/>
    <col min="9486" max="9491" width="0" style="100" hidden="1" customWidth="1"/>
    <col min="9492" max="9492" width="12.140625" style="100" customWidth="1"/>
    <col min="9493" max="9493" width="15.140625" style="100" customWidth="1"/>
    <col min="9494" max="9520" width="8" style="100" customWidth="1"/>
    <col min="9521" max="9728" width="8" style="100"/>
    <col min="9729" max="9729" width="19" style="100" customWidth="1"/>
    <col min="9730" max="9730" width="0" style="100" hidden="1" customWidth="1"/>
    <col min="9731" max="9731" width="6" style="100" customWidth="1"/>
    <col min="9732" max="9732" width="42.140625" style="100" customWidth="1"/>
    <col min="9733" max="9733" width="0" style="100" hidden="1" customWidth="1"/>
    <col min="9734" max="9734" width="12.7109375" style="100" customWidth="1"/>
    <col min="9735" max="9735" width="13.5703125" style="100" customWidth="1"/>
    <col min="9736" max="9736" width="14" style="100" customWidth="1"/>
    <col min="9737" max="9737" width="13.85546875" style="100" customWidth="1"/>
    <col min="9738" max="9738" width="12.5703125" style="100" customWidth="1"/>
    <col min="9739" max="9741" width="12.7109375" style="100" customWidth="1"/>
    <col min="9742" max="9747" width="0" style="100" hidden="1" customWidth="1"/>
    <col min="9748" max="9748" width="12.140625" style="100" customWidth="1"/>
    <col min="9749" max="9749" width="15.140625" style="100" customWidth="1"/>
    <col min="9750" max="9776" width="8" style="100" customWidth="1"/>
    <col min="9777" max="9984" width="8" style="100"/>
    <col min="9985" max="9985" width="19" style="100" customWidth="1"/>
    <col min="9986" max="9986" width="0" style="100" hidden="1" customWidth="1"/>
    <col min="9987" max="9987" width="6" style="100" customWidth="1"/>
    <col min="9988" max="9988" width="42.140625" style="100" customWidth="1"/>
    <col min="9989" max="9989" width="0" style="100" hidden="1" customWidth="1"/>
    <col min="9990" max="9990" width="12.7109375" style="100" customWidth="1"/>
    <col min="9991" max="9991" width="13.5703125" style="100" customWidth="1"/>
    <col min="9992" max="9992" width="14" style="100" customWidth="1"/>
    <col min="9993" max="9993" width="13.85546875" style="100" customWidth="1"/>
    <col min="9994" max="9994" width="12.5703125" style="100" customWidth="1"/>
    <col min="9995" max="9997" width="12.7109375" style="100" customWidth="1"/>
    <col min="9998" max="10003" width="0" style="100" hidden="1" customWidth="1"/>
    <col min="10004" max="10004" width="12.140625" style="100" customWidth="1"/>
    <col min="10005" max="10005" width="15.140625" style="100" customWidth="1"/>
    <col min="10006" max="10032" width="8" style="100" customWidth="1"/>
    <col min="10033" max="10240" width="8" style="100"/>
    <col min="10241" max="10241" width="19" style="100" customWidth="1"/>
    <col min="10242" max="10242" width="0" style="100" hidden="1" customWidth="1"/>
    <col min="10243" max="10243" width="6" style="100" customWidth="1"/>
    <col min="10244" max="10244" width="42.140625" style="100" customWidth="1"/>
    <col min="10245" max="10245" width="0" style="100" hidden="1" customWidth="1"/>
    <col min="10246" max="10246" width="12.7109375" style="100" customWidth="1"/>
    <col min="10247" max="10247" width="13.5703125" style="100" customWidth="1"/>
    <col min="10248" max="10248" width="14" style="100" customWidth="1"/>
    <col min="10249" max="10249" width="13.85546875" style="100" customWidth="1"/>
    <col min="10250" max="10250" width="12.5703125" style="100" customWidth="1"/>
    <col min="10251" max="10253" width="12.7109375" style="100" customWidth="1"/>
    <col min="10254" max="10259" width="0" style="100" hidden="1" customWidth="1"/>
    <col min="10260" max="10260" width="12.140625" style="100" customWidth="1"/>
    <col min="10261" max="10261" width="15.140625" style="100" customWidth="1"/>
    <col min="10262" max="10288" width="8" style="100" customWidth="1"/>
    <col min="10289" max="10496" width="8" style="100"/>
    <col min="10497" max="10497" width="19" style="100" customWidth="1"/>
    <col min="10498" max="10498" width="0" style="100" hidden="1" customWidth="1"/>
    <col min="10499" max="10499" width="6" style="100" customWidth="1"/>
    <col min="10500" max="10500" width="42.140625" style="100" customWidth="1"/>
    <col min="10501" max="10501" width="0" style="100" hidden="1" customWidth="1"/>
    <col min="10502" max="10502" width="12.7109375" style="100" customWidth="1"/>
    <col min="10503" max="10503" width="13.5703125" style="100" customWidth="1"/>
    <col min="10504" max="10504" width="14" style="100" customWidth="1"/>
    <col min="10505" max="10505" width="13.85546875" style="100" customWidth="1"/>
    <col min="10506" max="10506" width="12.5703125" style="100" customWidth="1"/>
    <col min="10507" max="10509" width="12.7109375" style="100" customWidth="1"/>
    <col min="10510" max="10515" width="0" style="100" hidden="1" customWidth="1"/>
    <col min="10516" max="10516" width="12.140625" style="100" customWidth="1"/>
    <col min="10517" max="10517" width="15.140625" style="100" customWidth="1"/>
    <col min="10518" max="10544" width="8" style="100" customWidth="1"/>
    <col min="10545" max="10752" width="8" style="100"/>
    <col min="10753" max="10753" width="19" style="100" customWidth="1"/>
    <col min="10754" max="10754" width="0" style="100" hidden="1" customWidth="1"/>
    <col min="10755" max="10755" width="6" style="100" customWidth="1"/>
    <col min="10756" max="10756" width="42.140625" style="100" customWidth="1"/>
    <col min="10757" max="10757" width="0" style="100" hidden="1" customWidth="1"/>
    <col min="10758" max="10758" width="12.7109375" style="100" customWidth="1"/>
    <col min="10759" max="10759" width="13.5703125" style="100" customWidth="1"/>
    <col min="10760" max="10760" width="14" style="100" customWidth="1"/>
    <col min="10761" max="10761" width="13.85546875" style="100" customWidth="1"/>
    <col min="10762" max="10762" width="12.5703125" style="100" customWidth="1"/>
    <col min="10763" max="10765" width="12.7109375" style="100" customWidth="1"/>
    <col min="10766" max="10771" width="0" style="100" hidden="1" customWidth="1"/>
    <col min="10772" max="10772" width="12.140625" style="100" customWidth="1"/>
    <col min="10773" max="10773" width="15.140625" style="100" customWidth="1"/>
    <col min="10774" max="10800" width="8" style="100" customWidth="1"/>
    <col min="10801" max="11008" width="8" style="100"/>
    <col min="11009" max="11009" width="19" style="100" customWidth="1"/>
    <col min="11010" max="11010" width="0" style="100" hidden="1" customWidth="1"/>
    <col min="11011" max="11011" width="6" style="100" customWidth="1"/>
    <col min="11012" max="11012" width="42.140625" style="100" customWidth="1"/>
    <col min="11013" max="11013" width="0" style="100" hidden="1" customWidth="1"/>
    <col min="11014" max="11014" width="12.7109375" style="100" customWidth="1"/>
    <col min="11015" max="11015" width="13.5703125" style="100" customWidth="1"/>
    <col min="11016" max="11016" width="14" style="100" customWidth="1"/>
    <col min="11017" max="11017" width="13.85546875" style="100" customWidth="1"/>
    <col min="11018" max="11018" width="12.5703125" style="100" customWidth="1"/>
    <col min="11019" max="11021" width="12.7109375" style="100" customWidth="1"/>
    <col min="11022" max="11027" width="0" style="100" hidden="1" customWidth="1"/>
    <col min="11028" max="11028" width="12.140625" style="100" customWidth="1"/>
    <col min="11029" max="11029" width="15.140625" style="100" customWidth="1"/>
    <col min="11030" max="11056" width="8" style="100" customWidth="1"/>
    <col min="11057" max="11264" width="8" style="100"/>
    <col min="11265" max="11265" width="19" style="100" customWidth="1"/>
    <col min="11266" max="11266" width="0" style="100" hidden="1" customWidth="1"/>
    <col min="11267" max="11267" width="6" style="100" customWidth="1"/>
    <col min="11268" max="11268" width="42.140625" style="100" customWidth="1"/>
    <col min="11269" max="11269" width="0" style="100" hidden="1" customWidth="1"/>
    <col min="11270" max="11270" width="12.7109375" style="100" customWidth="1"/>
    <col min="11271" max="11271" width="13.5703125" style="100" customWidth="1"/>
    <col min="11272" max="11272" width="14" style="100" customWidth="1"/>
    <col min="11273" max="11273" width="13.85546875" style="100" customWidth="1"/>
    <col min="11274" max="11274" width="12.5703125" style="100" customWidth="1"/>
    <col min="11275" max="11277" width="12.7109375" style="100" customWidth="1"/>
    <col min="11278" max="11283" width="0" style="100" hidden="1" customWidth="1"/>
    <col min="11284" max="11284" width="12.140625" style="100" customWidth="1"/>
    <col min="11285" max="11285" width="15.140625" style="100" customWidth="1"/>
    <col min="11286" max="11312" width="8" style="100" customWidth="1"/>
    <col min="11313" max="11520" width="8" style="100"/>
    <col min="11521" max="11521" width="19" style="100" customWidth="1"/>
    <col min="11522" max="11522" width="0" style="100" hidden="1" customWidth="1"/>
    <col min="11523" max="11523" width="6" style="100" customWidth="1"/>
    <col min="11524" max="11524" width="42.140625" style="100" customWidth="1"/>
    <col min="11525" max="11525" width="0" style="100" hidden="1" customWidth="1"/>
    <col min="11526" max="11526" width="12.7109375" style="100" customWidth="1"/>
    <col min="11527" max="11527" width="13.5703125" style="100" customWidth="1"/>
    <col min="11528" max="11528" width="14" style="100" customWidth="1"/>
    <col min="11529" max="11529" width="13.85546875" style="100" customWidth="1"/>
    <col min="11530" max="11530" width="12.5703125" style="100" customWidth="1"/>
    <col min="11531" max="11533" width="12.7109375" style="100" customWidth="1"/>
    <col min="11534" max="11539" width="0" style="100" hidden="1" customWidth="1"/>
    <col min="11540" max="11540" width="12.140625" style="100" customWidth="1"/>
    <col min="11541" max="11541" width="15.140625" style="100" customWidth="1"/>
    <col min="11542" max="11568" width="8" style="100" customWidth="1"/>
    <col min="11569" max="11776" width="8" style="100"/>
    <col min="11777" max="11777" width="19" style="100" customWidth="1"/>
    <col min="11778" max="11778" width="0" style="100" hidden="1" customWidth="1"/>
    <col min="11779" max="11779" width="6" style="100" customWidth="1"/>
    <col min="11780" max="11780" width="42.140625" style="100" customWidth="1"/>
    <col min="11781" max="11781" width="0" style="100" hidden="1" customWidth="1"/>
    <col min="11782" max="11782" width="12.7109375" style="100" customWidth="1"/>
    <col min="11783" max="11783" width="13.5703125" style="100" customWidth="1"/>
    <col min="11784" max="11784" width="14" style="100" customWidth="1"/>
    <col min="11785" max="11785" width="13.85546875" style="100" customWidth="1"/>
    <col min="11786" max="11786" width="12.5703125" style="100" customWidth="1"/>
    <col min="11787" max="11789" width="12.7109375" style="100" customWidth="1"/>
    <col min="11790" max="11795" width="0" style="100" hidden="1" customWidth="1"/>
    <col min="11796" max="11796" width="12.140625" style="100" customWidth="1"/>
    <col min="11797" max="11797" width="15.140625" style="100" customWidth="1"/>
    <col min="11798" max="11824" width="8" style="100" customWidth="1"/>
    <col min="11825" max="12032" width="8" style="100"/>
    <col min="12033" max="12033" width="19" style="100" customWidth="1"/>
    <col min="12034" max="12034" width="0" style="100" hidden="1" customWidth="1"/>
    <col min="12035" max="12035" width="6" style="100" customWidth="1"/>
    <col min="12036" max="12036" width="42.140625" style="100" customWidth="1"/>
    <col min="12037" max="12037" width="0" style="100" hidden="1" customWidth="1"/>
    <col min="12038" max="12038" width="12.7109375" style="100" customWidth="1"/>
    <col min="12039" max="12039" width="13.5703125" style="100" customWidth="1"/>
    <col min="12040" max="12040" width="14" style="100" customWidth="1"/>
    <col min="12041" max="12041" width="13.85546875" style="100" customWidth="1"/>
    <col min="12042" max="12042" width="12.5703125" style="100" customWidth="1"/>
    <col min="12043" max="12045" width="12.7109375" style="100" customWidth="1"/>
    <col min="12046" max="12051" width="0" style="100" hidden="1" customWidth="1"/>
    <col min="12052" max="12052" width="12.140625" style="100" customWidth="1"/>
    <col min="12053" max="12053" width="15.140625" style="100" customWidth="1"/>
    <col min="12054" max="12080" width="8" style="100" customWidth="1"/>
    <col min="12081" max="12288" width="8" style="100"/>
    <col min="12289" max="12289" width="19" style="100" customWidth="1"/>
    <col min="12290" max="12290" width="0" style="100" hidden="1" customWidth="1"/>
    <col min="12291" max="12291" width="6" style="100" customWidth="1"/>
    <col min="12292" max="12292" width="42.140625" style="100" customWidth="1"/>
    <col min="12293" max="12293" width="0" style="100" hidden="1" customWidth="1"/>
    <col min="12294" max="12294" width="12.7109375" style="100" customWidth="1"/>
    <col min="12295" max="12295" width="13.5703125" style="100" customWidth="1"/>
    <col min="12296" max="12296" width="14" style="100" customWidth="1"/>
    <col min="12297" max="12297" width="13.85546875" style="100" customWidth="1"/>
    <col min="12298" max="12298" width="12.5703125" style="100" customWidth="1"/>
    <col min="12299" max="12301" width="12.7109375" style="100" customWidth="1"/>
    <col min="12302" max="12307" width="0" style="100" hidden="1" customWidth="1"/>
    <col min="12308" max="12308" width="12.140625" style="100" customWidth="1"/>
    <col min="12309" max="12309" width="15.140625" style="100" customWidth="1"/>
    <col min="12310" max="12336" width="8" style="100" customWidth="1"/>
    <col min="12337" max="12544" width="8" style="100"/>
    <col min="12545" max="12545" width="19" style="100" customWidth="1"/>
    <col min="12546" max="12546" width="0" style="100" hidden="1" customWidth="1"/>
    <col min="12547" max="12547" width="6" style="100" customWidth="1"/>
    <col min="12548" max="12548" width="42.140625" style="100" customWidth="1"/>
    <col min="12549" max="12549" width="0" style="100" hidden="1" customWidth="1"/>
    <col min="12550" max="12550" width="12.7109375" style="100" customWidth="1"/>
    <col min="12551" max="12551" width="13.5703125" style="100" customWidth="1"/>
    <col min="12552" max="12552" width="14" style="100" customWidth="1"/>
    <col min="12553" max="12553" width="13.85546875" style="100" customWidth="1"/>
    <col min="12554" max="12554" width="12.5703125" style="100" customWidth="1"/>
    <col min="12555" max="12557" width="12.7109375" style="100" customWidth="1"/>
    <col min="12558" max="12563" width="0" style="100" hidden="1" customWidth="1"/>
    <col min="12564" max="12564" width="12.140625" style="100" customWidth="1"/>
    <col min="12565" max="12565" width="15.140625" style="100" customWidth="1"/>
    <col min="12566" max="12592" width="8" style="100" customWidth="1"/>
    <col min="12593" max="12800" width="8" style="100"/>
    <col min="12801" max="12801" width="19" style="100" customWidth="1"/>
    <col min="12802" max="12802" width="0" style="100" hidden="1" customWidth="1"/>
    <col min="12803" max="12803" width="6" style="100" customWidth="1"/>
    <col min="12804" max="12804" width="42.140625" style="100" customWidth="1"/>
    <col min="12805" max="12805" width="0" style="100" hidden="1" customWidth="1"/>
    <col min="12806" max="12806" width="12.7109375" style="100" customWidth="1"/>
    <col min="12807" max="12807" width="13.5703125" style="100" customWidth="1"/>
    <col min="12808" max="12808" width="14" style="100" customWidth="1"/>
    <col min="12809" max="12809" width="13.85546875" style="100" customWidth="1"/>
    <col min="12810" max="12810" width="12.5703125" style="100" customWidth="1"/>
    <col min="12811" max="12813" width="12.7109375" style="100" customWidth="1"/>
    <col min="12814" max="12819" width="0" style="100" hidden="1" customWidth="1"/>
    <col min="12820" max="12820" width="12.140625" style="100" customWidth="1"/>
    <col min="12821" max="12821" width="15.140625" style="100" customWidth="1"/>
    <col min="12822" max="12848" width="8" style="100" customWidth="1"/>
    <col min="12849" max="13056" width="8" style="100"/>
    <col min="13057" max="13057" width="19" style="100" customWidth="1"/>
    <col min="13058" max="13058" width="0" style="100" hidden="1" customWidth="1"/>
    <col min="13059" max="13059" width="6" style="100" customWidth="1"/>
    <col min="13060" max="13060" width="42.140625" style="100" customWidth="1"/>
    <col min="13061" max="13061" width="0" style="100" hidden="1" customWidth="1"/>
    <col min="13062" max="13062" width="12.7109375" style="100" customWidth="1"/>
    <col min="13063" max="13063" width="13.5703125" style="100" customWidth="1"/>
    <col min="13064" max="13064" width="14" style="100" customWidth="1"/>
    <col min="13065" max="13065" width="13.85546875" style="100" customWidth="1"/>
    <col min="13066" max="13066" width="12.5703125" style="100" customWidth="1"/>
    <col min="13067" max="13069" width="12.7109375" style="100" customWidth="1"/>
    <col min="13070" max="13075" width="0" style="100" hidden="1" customWidth="1"/>
    <col min="13076" max="13076" width="12.140625" style="100" customWidth="1"/>
    <col min="13077" max="13077" width="15.140625" style="100" customWidth="1"/>
    <col min="13078" max="13104" width="8" style="100" customWidth="1"/>
    <col min="13105" max="13312" width="8" style="100"/>
    <col min="13313" max="13313" width="19" style="100" customWidth="1"/>
    <col min="13314" max="13314" width="0" style="100" hidden="1" customWidth="1"/>
    <col min="13315" max="13315" width="6" style="100" customWidth="1"/>
    <col min="13316" max="13316" width="42.140625" style="100" customWidth="1"/>
    <col min="13317" max="13317" width="0" style="100" hidden="1" customWidth="1"/>
    <col min="13318" max="13318" width="12.7109375" style="100" customWidth="1"/>
    <col min="13319" max="13319" width="13.5703125" style="100" customWidth="1"/>
    <col min="13320" max="13320" width="14" style="100" customWidth="1"/>
    <col min="13321" max="13321" width="13.85546875" style="100" customWidth="1"/>
    <col min="13322" max="13322" width="12.5703125" style="100" customWidth="1"/>
    <col min="13323" max="13325" width="12.7109375" style="100" customWidth="1"/>
    <col min="13326" max="13331" width="0" style="100" hidden="1" customWidth="1"/>
    <col min="13332" max="13332" width="12.140625" style="100" customWidth="1"/>
    <col min="13333" max="13333" width="15.140625" style="100" customWidth="1"/>
    <col min="13334" max="13360" width="8" style="100" customWidth="1"/>
    <col min="13361" max="13568" width="8" style="100"/>
    <col min="13569" max="13569" width="19" style="100" customWidth="1"/>
    <col min="13570" max="13570" width="0" style="100" hidden="1" customWidth="1"/>
    <col min="13571" max="13571" width="6" style="100" customWidth="1"/>
    <col min="13572" max="13572" width="42.140625" style="100" customWidth="1"/>
    <col min="13573" max="13573" width="0" style="100" hidden="1" customWidth="1"/>
    <col min="13574" max="13574" width="12.7109375" style="100" customWidth="1"/>
    <col min="13575" max="13575" width="13.5703125" style="100" customWidth="1"/>
    <col min="13576" max="13576" width="14" style="100" customWidth="1"/>
    <col min="13577" max="13577" width="13.85546875" style="100" customWidth="1"/>
    <col min="13578" max="13578" width="12.5703125" style="100" customWidth="1"/>
    <col min="13579" max="13581" width="12.7109375" style="100" customWidth="1"/>
    <col min="13582" max="13587" width="0" style="100" hidden="1" customWidth="1"/>
    <col min="13588" max="13588" width="12.140625" style="100" customWidth="1"/>
    <col min="13589" max="13589" width="15.140625" style="100" customWidth="1"/>
    <col min="13590" max="13616" width="8" style="100" customWidth="1"/>
    <col min="13617" max="13824" width="8" style="100"/>
    <col min="13825" max="13825" width="19" style="100" customWidth="1"/>
    <col min="13826" max="13826" width="0" style="100" hidden="1" customWidth="1"/>
    <col min="13827" max="13827" width="6" style="100" customWidth="1"/>
    <col min="13828" max="13828" width="42.140625" style="100" customWidth="1"/>
    <col min="13829" max="13829" width="0" style="100" hidden="1" customWidth="1"/>
    <col min="13830" max="13830" width="12.7109375" style="100" customWidth="1"/>
    <col min="13831" max="13831" width="13.5703125" style="100" customWidth="1"/>
    <col min="13832" max="13832" width="14" style="100" customWidth="1"/>
    <col min="13833" max="13833" width="13.85546875" style="100" customWidth="1"/>
    <col min="13834" max="13834" width="12.5703125" style="100" customWidth="1"/>
    <col min="13835" max="13837" width="12.7109375" style="100" customWidth="1"/>
    <col min="13838" max="13843" width="0" style="100" hidden="1" customWidth="1"/>
    <col min="13844" max="13844" width="12.140625" style="100" customWidth="1"/>
    <col min="13845" max="13845" width="15.140625" style="100" customWidth="1"/>
    <col min="13846" max="13872" width="8" style="100" customWidth="1"/>
    <col min="13873" max="14080" width="8" style="100"/>
    <col min="14081" max="14081" width="19" style="100" customWidth="1"/>
    <col min="14082" max="14082" width="0" style="100" hidden="1" customWidth="1"/>
    <col min="14083" max="14083" width="6" style="100" customWidth="1"/>
    <col min="14084" max="14084" width="42.140625" style="100" customWidth="1"/>
    <col min="14085" max="14085" width="0" style="100" hidden="1" customWidth="1"/>
    <col min="14086" max="14086" width="12.7109375" style="100" customWidth="1"/>
    <col min="14087" max="14087" width="13.5703125" style="100" customWidth="1"/>
    <col min="14088" max="14088" width="14" style="100" customWidth="1"/>
    <col min="14089" max="14089" width="13.85546875" style="100" customWidth="1"/>
    <col min="14090" max="14090" width="12.5703125" style="100" customWidth="1"/>
    <col min="14091" max="14093" width="12.7109375" style="100" customWidth="1"/>
    <col min="14094" max="14099" width="0" style="100" hidden="1" customWidth="1"/>
    <col min="14100" max="14100" width="12.140625" style="100" customWidth="1"/>
    <col min="14101" max="14101" width="15.140625" style="100" customWidth="1"/>
    <col min="14102" max="14128" width="8" style="100" customWidth="1"/>
    <col min="14129" max="14336" width="8" style="100"/>
    <col min="14337" max="14337" width="19" style="100" customWidth="1"/>
    <col min="14338" max="14338" width="0" style="100" hidden="1" customWidth="1"/>
    <col min="14339" max="14339" width="6" style="100" customWidth="1"/>
    <col min="14340" max="14340" width="42.140625" style="100" customWidth="1"/>
    <col min="14341" max="14341" width="0" style="100" hidden="1" customWidth="1"/>
    <col min="14342" max="14342" width="12.7109375" style="100" customWidth="1"/>
    <col min="14343" max="14343" width="13.5703125" style="100" customWidth="1"/>
    <col min="14344" max="14344" width="14" style="100" customWidth="1"/>
    <col min="14345" max="14345" width="13.85546875" style="100" customWidth="1"/>
    <col min="14346" max="14346" width="12.5703125" style="100" customWidth="1"/>
    <col min="14347" max="14349" width="12.7109375" style="100" customWidth="1"/>
    <col min="14350" max="14355" width="0" style="100" hidden="1" customWidth="1"/>
    <col min="14356" max="14356" width="12.140625" style="100" customWidth="1"/>
    <col min="14357" max="14357" width="15.140625" style="100" customWidth="1"/>
    <col min="14358" max="14384" width="8" style="100" customWidth="1"/>
    <col min="14385" max="14592" width="8" style="100"/>
    <col min="14593" max="14593" width="19" style="100" customWidth="1"/>
    <col min="14594" max="14594" width="0" style="100" hidden="1" customWidth="1"/>
    <col min="14595" max="14595" width="6" style="100" customWidth="1"/>
    <col min="14596" max="14596" width="42.140625" style="100" customWidth="1"/>
    <col min="14597" max="14597" width="0" style="100" hidden="1" customWidth="1"/>
    <col min="14598" max="14598" width="12.7109375" style="100" customWidth="1"/>
    <col min="14599" max="14599" width="13.5703125" style="100" customWidth="1"/>
    <col min="14600" max="14600" width="14" style="100" customWidth="1"/>
    <col min="14601" max="14601" width="13.85546875" style="100" customWidth="1"/>
    <col min="14602" max="14602" width="12.5703125" style="100" customWidth="1"/>
    <col min="14603" max="14605" width="12.7109375" style="100" customWidth="1"/>
    <col min="14606" max="14611" width="0" style="100" hidden="1" customWidth="1"/>
    <col min="14612" max="14612" width="12.140625" style="100" customWidth="1"/>
    <col min="14613" max="14613" width="15.140625" style="100" customWidth="1"/>
    <col min="14614" max="14640" width="8" style="100" customWidth="1"/>
    <col min="14641" max="14848" width="8" style="100"/>
    <col min="14849" max="14849" width="19" style="100" customWidth="1"/>
    <col min="14850" max="14850" width="0" style="100" hidden="1" customWidth="1"/>
    <col min="14851" max="14851" width="6" style="100" customWidth="1"/>
    <col min="14852" max="14852" width="42.140625" style="100" customWidth="1"/>
    <col min="14853" max="14853" width="0" style="100" hidden="1" customWidth="1"/>
    <col min="14854" max="14854" width="12.7109375" style="100" customWidth="1"/>
    <col min="14855" max="14855" width="13.5703125" style="100" customWidth="1"/>
    <col min="14856" max="14856" width="14" style="100" customWidth="1"/>
    <col min="14857" max="14857" width="13.85546875" style="100" customWidth="1"/>
    <col min="14858" max="14858" width="12.5703125" style="100" customWidth="1"/>
    <col min="14859" max="14861" width="12.7109375" style="100" customWidth="1"/>
    <col min="14862" max="14867" width="0" style="100" hidden="1" customWidth="1"/>
    <col min="14868" max="14868" width="12.140625" style="100" customWidth="1"/>
    <col min="14869" max="14869" width="15.140625" style="100" customWidth="1"/>
    <col min="14870" max="14896" width="8" style="100" customWidth="1"/>
    <col min="14897" max="15104" width="8" style="100"/>
    <col min="15105" max="15105" width="19" style="100" customWidth="1"/>
    <col min="15106" max="15106" width="0" style="100" hidden="1" customWidth="1"/>
    <col min="15107" max="15107" width="6" style="100" customWidth="1"/>
    <col min="15108" max="15108" width="42.140625" style="100" customWidth="1"/>
    <col min="15109" max="15109" width="0" style="100" hidden="1" customWidth="1"/>
    <col min="15110" max="15110" width="12.7109375" style="100" customWidth="1"/>
    <col min="15111" max="15111" width="13.5703125" style="100" customWidth="1"/>
    <col min="15112" max="15112" width="14" style="100" customWidth="1"/>
    <col min="15113" max="15113" width="13.85546875" style="100" customWidth="1"/>
    <col min="15114" max="15114" width="12.5703125" style="100" customWidth="1"/>
    <col min="15115" max="15117" width="12.7109375" style="100" customWidth="1"/>
    <col min="15118" max="15123" width="0" style="100" hidden="1" customWidth="1"/>
    <col min="15124" max="15124" width="12.140625" style="100" customWidth="1"/>
    <col min="15125" max="15125" width="15.140625" style="100" customWidth="1"/>
    <col min="15126" max="15152" width="8" style="100" customWidth="1"/>
    <col min="15153" max="15360" width="8" style="100"/>
    <col min="15361" max="15361" width="19" style="100" customWidth="1"/>
    <col min="15362" max="15362" width="0" style="100" hidden="1" customWidth="1"/>
    <col min="15363" max="15363" width="6" style="100" customWidth="1"/>
    <col min="15364" max="15364" width="42.140625" style="100" customWidth="1"/>
    <col min="15365" max="15365" width="0" style="100" hidden="1" customWidth="1"/>
    <col min="15366" max="15366" width="12.7109375" style="100" customWidth="1"/>
    <col min="15367" max="15367" width="13.5703125" style="100" customWidth="1"/>
    <col min="15368" max="15368" width="14" style="100" customWidth="1"/>
    <col min="15369" max="15369" width="13.85546875" style="100" customWidth="1"/>
    <col min="15370" max="15370" width="12.5703125" style="100" customWidth="1"/>
    <col min="15371" max="15373" width="12.7109375" style="100" customWidth="1"/>
    <col min="15374" max="15379" width="0" style="100" hidden="1" customWidth="1"/>
    <col min="15380" max="15380" width="12.140625" style="100" customWidth="1"/>
    <col min="15381" max="15381" width="15.140625" style="100" customWidth="1"/>
    <col min="15382" max="15408" width="8" style="100" customWidth="1"/>
    <col min="15409" max="15616" width="8" style="100"/>
    <col min="15617" max="15617" width="19" style="100" customWidth="1"/>
    <col min="15618" max="15618" width="0" style="100" hidden="1" customWidth="1"/>
    <col min="15619" max="15619" width="6" style="100" customWidth="1"/>
    <col min="15620" max="15620" width="42.140625" style="100" customWidth="1"/>
    <col min="15621" max="15621" width="0" style="100" hidden="1" customWidth="1"/>
    <col min="15622" max="15622" width="12.7109375" style="100" customWidth="1"/>
    <col min="15623" max="15623" width="13.5703125" style="100" customWidth="1"/>
    <col min="15624" max="15624" width="14" style="100" customWidth="1"/>
    <col min="15625" max="15625" width="13.85546875" style="100" customWidth="1"/>
    <col min="15626" max="15626" width="12.5703125" style="100" customWidth="1"/>
    <col min="15627" max="15629" width="12.7109375" style="100" customWidth="1"/>
    <col min="15630" max="15635" width="0" style="100" hidden="1" customWidth="1"/>
    <col min="15636" max="15636" width="12.140625" style="100" customWidth="1"/>
    <col min="15637" max="15637" width="15.140625" style="100" customWidth="1"/>
    <col min="15638" max="15664" width="8" style="100" customWidth="1"/>
    <col min="15665" max="15872" width="8" style="100"/>
    <col min="15873" max="15873" width="19" style="100" customWidth="1"/>
    <col min="15874" max="15874" width="0" style="100" hidden="1" customWidth="1"/>
    <col min="15875" max="15875" width="6" style="100" customWidth="1"/>
    <col min="15876" max="15876" width="42.140625" style="100" customWidth="1"/>
    <col min="15877" max="15877" width="0" style="100" hidden="1" customWidth="1"/>
    <col min="15878" max="15878" width="12.7109375" style="100" customWidth="1"/>
    <col min="15879" max="15879" width="13.5703125" style="100" customWidth="1"/>
    <col min="15880" max="15880" width="14" style="100" customWidth="1"/>
    <col min="15881" max="15881" width="13.85546875" style="100" customWidth="1"/>
    <col min="15882" max="15882" width="12.5703125" style="100" customWidth="1"/>
    <col min="15883" max="15885" width="12.7109375" style="100" customWidth="1"/>
    <col min="15886" max="15891" width="0" style="100" hidden="1" customWidth="1"/>
    <col min="15892" max="15892" width="12.140625" style="100" customWidth="1"/>
    <col min="15893" max="15893" width="15.140625" style="100" customWidth="1"/>
    <col min="15894" max="15920" width="8" style="100" customWidth="1"/>
    <col min="15921" max="16128" width="8" style="100"/>
    <col min="16129" max="16129" width="19" style="100" customWidth="1"/>
    <col min="16130" max="16130" width="0" style="100" hidden="1" customWidth="1"/>
    <col min="16131" max="16131" width="6" style="100" customWidth="1"/>
    <col min="16132" max="16132" width="42.140625" style="100" customWidth="1"/>
    <col min="16133" max="16133" width="0" style="100" hidden="1" customWidth="1"/>
    <col min="16134" max="16134" width="12.7109375" style="100" customWidth="1"/>
    <col min="16135" max="16135" width="13.5703125" style="100" customWidth="1"/>
    <col min="16136" max="16136" width="14" style="100" customWidth="1"/>
    <col min="16137" max="16137" width="13.85546875" style="100" customWidth="1"/>
    <col min="16138" max="16138" width="12.5703125" style="100" customWidth="1"/>
    <col min="16139" max="16141" width="12.7109375" style="100" customWidth="1"/>
    <col min="16142" max="16147" width="0" style="100" hidden="1" customWidth="1"/>
    <col min="16148" max="16148" width="12.140625" style="100" customWidth="1"/>
    <col min="16149" max="16149" width="15.140625" style="100" customWidth="1"/>
    <col min="16150" max="16176" width="8" style="100" customWidth="1"/>
    <col min="16177" max="16384" width="8" style="100"/>
  </cols>
  <sheetData>
    <row r="1" spans="1:48" s="41" customFormat="1" ht="67.5" customHeight="1" x14ac:dyDescent="0.25">
      <c r="C1" s="42"/>
      <c r="D1" s="43"/>
      <c r="E1" s="44"/>
      <c r="F1" s="43"/>
      <c r="G1" s="43"/>
      <c r="H1" s="43"/>
      <c r="I1" s="43"/>
      <c r="J1" s="45"/>
      <c r="K1" s="274"/>
      <c r="L1" s="274"/>
      <c r="M1" s="274"/>
      <c r="N1" s="275" t="s">
        <v>210</v>
      </c>
      <c r="O1" s="275"/>
      <c r="P1" s="275"/>
    </row>
    <row r="2" spans="1:48" s="41" customFormat="1" ht="43.5" customHeight="1" x14ac:dyDescent="0.25">
      <c r="B2" s="46"/>
      <c r="C2" s="284" t="s">
        <v>156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104"/>
      <c r="P2" s="104"/>
    </row>
    <row r="3" spans="1:48" s="41" customFormat="1" ht="16.5" thickBot="1" x14ac:dyDescent="0.3">
      <c r="C3" s="48"/>
      <c r="D3" s="49"/>
      <c r="E3" s="50"/>
      <c r="F3" s="51"/>
      <c r="G3" s="51"/>
      <c r="H3" s="51"/>
      <c r="I3" s="51"/>
      <c r="J3" s="51"/>
      <c r="K3" s="51"/>
      <c r="L3" s="51"/>
      <c r="M3" s="52"/>
      <c r="N3" s="47"/>
      <c r="O3" s="47"/>
      <c r="P3" s="47" t="s">
        <v>0</v>
      </c>
    </row>
    <row r="4" spans="1:48" s="59" customFormat="1" ht="19.5" thickBot="1" x14ac:dyDescent="0.35">
      <c r="A4" s="53"/>
      <c r="B4" s="54"/>
      <c r="C4" s="55"/>
      <c r="D4" s="276" t="s">
        <v>112</v>
      </c>
      <c r="E4" s="278" t="s">
        <v>113</v>
      </c>
      <c r="F4" s="279" t="s">
        <v>3</v>
      </c>
      <c r="G4" s="281" t="s">
        <v>114</v>
      </c>
      <c r="H4" s="282"/>
      <c r="I4" s="282"/>
      <c r="J4" s="282"/>
      <c r="K4" s="282"/>
      <c r="L4" s="282"/>
      <c r="M4" s="282"/>
      <c r="N4" s="282"/>
      <c r="O4" s="282"/>
      <c r="P4" s="283"/>
      <c r="Q4" s="56"/>
      <c r="R4" s="57"/>
      <c r="S4" s="54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</row>
    <row r="5" spans="1:48" s="67" customFormat="1" ht="42" customHeight="1" thickBot="1" x14ac:dyDescent="0.3">
      <c r="A5" s="60"/>
      <c r="B5" s="61"/>
      <c r="C5" s="62"/>
      <c r="D5" s="277"/>
      <c r="E5" s="278"/>
      <c r="F5" s="280"/>
      <c r="G5" s="106" t="s">
        <v>115</v>
      </c>
      <c r="H5" s="107" t="s">
        <v>116</v>
      </c>
      <c r="I5" s="63" t="s">
        <v>117</v>
      </c>
      <c r="J5" s="63" t="s">
        <v>118</v>
      </c>
      <c r="K5" s="63" t="s">
        <v>119</v>
      </c>
      <c r="L5" s="63" t="s">
        <v>120</v>
      </c>
      <c r="M5" s="63" t="s">
        <v>121</v>
      </c>
      <c r="N5" s="63" t="s">
        <v>122</v>
      </c>
      <c r="O5" s="108" t="s">
        <v>123</v>
      </c>
      <c r="P5" s="109" t="s">
        <v>124</v>
      </c>
      <c r="Q5" s="64"/>
      <c r="R5" s="65"/>
      <c r="S5" s="61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</row>
    <row r="6" spans="1:48" s="73" customFormat="1" ht="18.75" x14ac:dyDescent="0.3">
      <c r="A6" s="68"/>
      <c r="B6" s="69"/>
      <c r="C6" s="70" t="s">
        <v>125</v>
      </c>
      <c r="D6" s="71" t="s">
        <v>126</v>
      </c>
      <c r="E6" s="72"/>
      <c r="F6" s="71">
        <v>1</v>
      </c>
      <c r="G6" s="71">
        <v>2</v>
      </c>
      <c r="H6" s="71">
        <f>G6+1</f>
        <v>3</v>
      </c>
      <c r="I6" s="71">
        <f t="shared" ref="I6:O6" si="0">H6+1</f>
        <v>4</v>
      </c>
      <c r="J6" s="71">
        <f t="shared" si="0"/>
        <v>5</v>
      </c>
      <c r="K6" s="71">
        <f t="shared" si="0"/>
        <v>6</v>
      </c>
      <c r="L6" s="71">
        <f t="shared" si="0"/>
        <v>7</v>
      </c>
      <c r="M6" s="71">
        <f t="shared" si="0"/>
        <v>8</v>
      </c>
      <c r="N6" s="71">
        <f t="shared" si="0"/>
        <v>9</v>
      </c>
      <c r="O6" s="71">
        <f t="shared" si="0"/>
        <v>10</v>
      </c>
      <c r="P6" s="71">
        <v>11</v>
      </c>
      <c r="S6" s="69"/>
      <c r="T6" s="74"/>
      <c r="U6" s="74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s="83" customFormat="1" ht="15.75" x14ac:dyDescent="0.25">
      <c r="A7" s="75"/>
      <c r="B7" s="76"/>
      <c r="C7" s="77" t="s">
        <v>127</v>
      </c>
      <c r="D7" s="125" t="s">
        <v>128</v>
      </c>
      <c r="E7" s="78"/>
      <c r="F7" s="215">
        <f>SUM(G7:P7)</f>
        <v>826.4</v>
      </c>
      <c r="G7" s="216">
        <f>G8</f>
        <v>106.6</v>
      </c>
      <c r="H7" s="79">
        <f t="shared" ref="H7:P8" si="1">H8</f>
        <v>106.6</v>
      </c>
      <c r="I7" s="79">
        <f t="shared" si="1"/>
        <v>80</v>
      </c>
      <c r="J7" s="79">
        <f t="shared" si="1"/>
        <v>106.6</v>
      </c>
      <c r="K7" s="79">
        <f t="shared" si="1"/>
        <v>80</v>
      </c>
      <c r="L7" s="79">
        <f t="shared" si="1"/>
        <v>80</v>
      </c>
      <c r="M7" s="79">
        <f t="shared" si="1"/>
        <v>80</v>
      </c>
      <c r="N7" s="79">
        <f t="shared" si="1"/>
        <v>80</v>
      </c>
      <c r="O7" s="79">
        <f t="shared" si="1"/>
        <v>106.6</v>
      </c>
      <c r="P7" s="79">
        <f t="shared" si="1"/>
        <v>0</v>
      </c>
      <c r="Q7" s="80"/>
      <c r="R7" s="80"/>
      <c r="S7" s="81"/>
      <c r="T7" s="82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8" s="83" customFormat="1" ht="38.25" customHeight="1" thickBot="1" x14ac:dyDescent="0.3">
      <c r="A8" s="75"/>
      <c r="B8" s="76"/>
      <c r="C8" s="77" t="s">
        <v>129</v>
      </c>
      <c r="D8" s="125" t="s">
        <v>163</v>
      </c>
      <c r="E8" s="78"/>
      <c r="F8" s="215">
        <f>SUM(G8:P8)</f>
        <v>826.4</v>
      </c>
      <c r="G8" s="216">
        <f>G9</f>
        <v>106.6</v>
      </c>
      <c r="H8" s="79">
        <f t="shared" si="1"/>
        <v>106.6</v>
      </c>
      <c r="I8" s="79">
        <f t="shared" si="1"/>
        <v>80</v>
      </c>
      <c r="J8" s="79">
        <f t="shared" si="1"/>
        <v>106.6</v>
      </c>
      <c r="K8" s="79">
        <f t="shared" si="1"/>
        <v>80</v>
      </c>
      <c r="L8" s="79">
        <f t="shared" si="1"/>
        <v>80</v>
      </c>
      <c r="M8" s="79">
        <f t="shared" si="1"/>
        <v>80</v>
      </c>
      <c r="N8" s="79">
        <f t="shared" si="1"/>
        <v>80</v>
      </c>
      <c r="O8" s="79">
        <f t="shared" si="1"/>
        <v>106.6</v>
      </c>
      <c r="P8" s="79">
        <f t="shared" si="1"/>
        <v>0</v>
      </c>
      <c r="Q8" s="84" t="e">
        <f>#REF!+Q9</f>
        <v>#REF!</v>
      </c>
      <c r="R8" s="84" t="e">
        <f>#REF!+R9</f>
        <v>#REF!</v>
      </c>
      <c r="S8" s="81"/>
      <c r="T8" s="82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</row>
    <row r="9" spans="1:48" s="93" customFormat="1" ht="38.25" customHeight="1" thickBot="1" x14ac:dyDescent="0.35">
      <c r="A9" s="89"/>
      <c r="B9" s="90"/>
      <c r="C9" s="77" t="s">
        <v>130</v>
      </c>
      <c r="D9" s="127" t="s">
        <v>143</v>
      </c>
      <c r="E9" s="72"/>
      <c r="F9" s="217">
        <f>SUM(G9:P9)</f>
        <v>826.4</v>
      </c>
      <c r="G9" s="91">
        <v>106.6</v>
      </c>
      <c r="H9" s="91">
        <v>106.6</v>
      </c>
      <c r="I9" s="91">
        <v>80</v>
      </c>
      <c r="J9" s="91">
        <v>106.6</v>
      </c>
      <c r="K9" s="91">
        <v>80</v>
      </c>
      <c r="L9" s="91">
        <v>80</v>
      </c>
      <c r="M9" s="91">
        <v>80</v>
      </c>
      <c r="N9" s="91">
        <v>80</v>
      </c>
      <c r="O9" s="91">
        <v>106.6</v>
      </c>
      <c r="P9" s="91"/>
      <c r="Q9" s="92"/>
      <c r="R9" s="92"/>
      <c r="S9" s="58"/>
      <c r="T9" s="74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</row>
    <row r="10" spans="1:48" s="83" customFormat="1" ht="38.25" customHeight="1" x14ac:dyDescent="0.25">
      <c r="A10" s="75"/>
      <c r="B10" s="76"/>
      <c r="C10" s="94" t="s">
        <v>131</v>
      </c>
      <c r="D10" s="125" t="s">
        <v>99</v>
      </c>
      <c r="E10" s="137"/>
      <c r="F10" s="218">
        <f>SUM(G10:P10)+F22</f>
        <v>49037.760970000003</v>
      </c>
      <c r="G10" s="153">
        <f>G11+G14+G15</f>
        <v>5468.616</v>
      </c>
      <c r="H10" s="153">
        <f t="shared" ref="H10:P10" si="2">H11+H14+H15</f>
        <v>5713.8535700000002</v>
      </c>
      <c r="I10" s="153">
        <f t="shared" si="2"/>
        <v>3486.1189999999997</v>
      </c>
      <c r="J10" s="153">
        <f t="shared" si="2"/>
        <v>5672.2219999999998</v>
      </c>
      <c r="K10" s="153">
        <f t="shared" si="2"/>
        <v>2882.2950000000001</v>
      </c>
      <c r="L10" s="153">
        <f t="shared" si="2"/>
        <v>3769.1456899999998</v>
      </c>
      <c r="M10" s="153">
        <f t="shared" si="2"/>
        <v>4866.2070000000003</v>
      </c>
      <c r="N10" s="153">
        <f t="shared" si="2"/>
        <v>4483.8887099999993</v>
      </c>
      <c r="O10" s="153">
        <f t="shared" si="2"/>
        <v>7259.6750000000002</v>
      </c>
      <c r="P10" s="153">
        <f t="shared" si="2"/>
        <v>5435.7389999999996</v>
      </c>
      <c r="Q10" s="153">
        <f t="shared" ref="Q10:S10" si="3">Q11+Q14+Q15</f>
        <v>0</v>
      </c>
      <c r="R10" s="153">
        <f t="shared" si="3"/>
        <v>0</v>
      </c>
      <c r="S10" s="153">
        <f t="shared" si="3"/>
        <v>0</v>
      </c>
      <c r="T10" s="82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8" s="177" customFormat="1" ht="38.25" customHeight="1" x14ac:dyDescent="0.25">
      <c r="A11" s="169"/>
      <c r="B11" s="170"/>
      <c r="C11" s="171" t="s">
        <v>132</v>
      </c>
      <c r="D11" s="172" t="s">
        <v>162</v>
      </c>
      <c r="E11" s="173"/>
      <c r="F11" s="218">
        <f>SUM(G11:P11)</f>
        <v>25970</v>
      </c>
      <c r="G11" s="153">
        <f>SUM(G12:G13)</f>
        <v>2957.4660000000003</v>
      </c>
      <c r="H11" s="153">
        <f t="shared" ref="H11:P11" si="4">SUM(H12:H13)</f>
        <v>3253.873</v>
      </c>
      <c r="I11" s="153">
        <f t="shared" si="4"/>
        <v>2178.8969999999999</v>
      </c>
      <c r="J11" s="153">
        <f t="shared" si="4"/>
        <v>2567.029</v>
      </c>
      <c r="K11" s="153">
        <f t="shared" si="4"/>
        <v>1838.191</v>
      </c>
      <c r="L11" s="153">
        <f t="shared" si="4"/>
        <v>2234.5720000000001</v>
      </c>
      <c r="M11" s="153">
        <f t="shared" si="4"/>
        <v>2291.761</v>
      </c>
      <c r="N11" s="153">
        <f t="shared" si="4"/>
        <v>2595.607</v>
      </c>
      <c r="O11" s="153">
        <f t="shared" si="4"/>
        <v>4946.482</v>
      </c>
      <c r="P11" s="153">
        <f t="shared" si="4"/>
        <v>1106.1220000000001</v>
      </c>
      <c r="Q11" s="174"/>
      <c r="R11" s="174"/>
      <c r="S11" s="175"/>
      <c r="T11" s="176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</row>
    <row r="12" spans="1:48" s="83" customFormat="1" ht="38.25" customHeight="1" thickBot="1" x14ac:dyDescent="0.3">
      <c r="A12" s="75"/>
      <c r="B12" s="76"/>
      <c r="C12" s="77" t="s">
        <v>159</v>
      </c>
      <c r="D12" s="128" t="s">
        <v>144</v>
      </c>
      <c r="E12" s="95">
        <v>20857.12</v>
      </c>
      <c r="F12" s="218">
        <f>SUM(G12:P12)</f>
        <v>20107</v>
      </c>
      <c r="G12" s="154">
        <v>2292.7660000000001</v>
      </c>
      <c r="H12" s="154">
        <v>2951.973</v>
      </c>
      <c r="I12" s="154">
        <v>1639.3969999999999</v>
      </c>
      <c r="J12" s="154">
        <v>2188.1289999999999</v>
      </c>
      <c r="K12" s="154">
        <v>1494.8910000000001</v>
      </c>
      <c r="L12" s="154">
        <v>1618.172</v>
      </c>
      <c r="M12" s="154">
        <v>1680.261</v>
      </c>
      <c r="N12" s="155">
        <v>1864.9069999999999</v>
      </c>
      <c r="O12" s="155">
        <v>3270.3820000000001</v>
      </c>
      <c r="P12" s="155">
        <v>1106.1220000000001</v>
      </c>
      <c r="Q12" s="96"/>
      <c r="R12" s="96"/>
      <c r="S12" s="97"/>
      <c r="T12" s="82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</row>
    <row r="13" spans="1:48" s="83" customFormat="1" ht="38.25" customHeight="1" x14ac:dyDescent="0.25">
      <c r="A13" s="75"/>
      <c r="B13" s="76"/>
      <c r="C13" s="77" t="s">
        <v>160</v>
      </c>
      <c r="D13" s="126" t="s">
        <v>161</v>
      </c>
      <c r="E13" s="78"/>
      <c r="F13" s="215">
        <f>SUM(G13:P13)</f>
        <v>5863</v>
      </c>
      <c r="G13" s="219">
        <v>664.7</v>
      </c>
      <c r="H13" s="85">
        <v>301.89999999999998</v>
      </c>
      <c r="I13" s="85">
        <v>539.5</v>
      </c>
      <c r="J13" s="85">
        <v>378.9</v>
      </c>
      <c r="K13" s="85">
        <v>343.3</v>
      </c>
      <c r="L13" s="86">
        <v>616.4</v>
      </c>
      <c r="M13" s="86">
        <v>611.5</v>
      </c>
      <c r="N13" s="86">
        <v>730.7</v>
      </c>
      <c r="O13" s="86">
        <v>1676.1</v>
      </c>
      <c r="P13" s="85"/>
      <c r="Q13" s="87"/>
      <c r="R13" s="88"/>
      <c r="S13" s="81"/>
      <c r="T13" s="82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</row>
    <row r="14" spans="1:48" s="177" customFormat="1" ht="76.5" customHeight="1" thickBot="1" x14ac:dyDescent="0.25">
      <c r="A14" s="169"/>
      <c r="B14" s="170"/>
      <c r="C14" s="178" t="s">
        <v>133</v>
      </c>
      <c r="D14" s="179" t="s">
        <v>176</v>
      </c>
      <c r="E14" s="180"/>
      <c r="F14" s="220">
        <f>SUM(G14:P14)</f>
        <v>19067.960969999996</v>
      </c>
      <c r="G14" s="165">
        <f>539.8+251.6+570+57.07+150+212.68</f>
        <v>1781.15</v>
      </c>
      <c r="H14" s="165">
        <f>290.92+150+330.59+728+98.194+382.14+55.13657</f>
        <v>2034.9805699999999</v>
      </c>
      <c r="I14" s="165">
        <f>129.9+125.37+517+35.093+167.38+72.479</f>
        <v>1047.222</v>
      </c>
      <c r="J14" s="165">
        <f>568.9+306+277.8+1090+37.643+289.85</f>
        <v>2570.1929999999998</v>
      </c>
      <c r="K14" s="165">
        <f>97.2+250+101.89+218+18.364+103.65</f>
        <v>789.10399999999993</v>
      </c>
      <c r="L14" s="165">
        <f>549.9+158.78+406+19.706+145.63+54.75769</f>
        <v>1334.7736899999995</v>
      </c>
      <c r="M14" s="188">
        <f>99.9+142.82+1697.562+32.794+121.38+99.99</f>
        <v>2194.4459999999999</v>
      </c>
      <c r="N14" s="181">
        <f>342.91+2842.52632+173.49+498+20.357-2900.53732+305.95+99.99+55.59571</f>
        <v>1438.2817099999997</v>
      </c>
      <c r="O14" s="181">
        <f>99.9+315.67+918+62.332-150+209.75+92.541</f>
        <v>1548.1930000000002</v>
      </c>
      <c r="P14" s="182">
        <f>315.52+1346.279+74.137+2000+257.58+336.101</f>
        <v>4329.6169999999993</v>
      </c>
      <c r="Q14" s="183"/>
      <c r="R14" s="174"/>
      <c r="S14" s="184"/>
      <c r="T14" s="176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</row>
    <row r="15" spans="1:48" s="175" customFormat="1" ht="52.5" customHeight="1" x14ac:dyDescent="0.2">
      <c r="C15" s="178" t="s">
        <v>138</v>
      </c>
      <c r="D15" s="185" t="s">
        <v>177</v>
      </c>
      <c r="E15" s="180"/>
      <c r="F15" s="221">
        <f>SUM(G15:P15)</f>
        <v>3999.8</v>
      </c>
      <c r="G15" s="165">
        <f>G16+G17+G18+G19+G20</f>
        <v>730</v>
      </c>
      <c r="H15" s="165">
        <f t="shared" ref="H15:P15" si="5">H16+H17+H18+H19+H20</f>
        <v>425</v>
      </c>
      <c r="I15" s="165">
        <f t="shared" si="5"/>
        <v>260</v>
      </c>
      <c r="J15" s="165">
        <f t="shared" si="5"/>
        <v>535</v>
      </c>
      <c r="K15" s="165">
        <f t="shared" si="5"/>
        <v>255</v>
      </c>
      <c r="L15" s="165">
        <f t="shared" si="5"/>
        <v>199.8</v>
      </c>
      <c r="M15" s="165">
        <f t="shared" si="5"/>
        <v>380</v>
      </c>
      <c r="N15" s="165">
        <f t="shared" si="5"/>
        <v>450</v>
      </c>
      <c r="O15" s="165">
        <f t="shared" si="5"/>
        <v>765</v>
      </c>
      <c r="P15" s="165">
        <f t="shared" si="5"/>
        <v>0</v>
      </c>
      <c r="Q15" s="186"/>
      <c r="R15" s="186"/>
      <c r="S15" s="184"/>
      <c r="T15" s="176"/>
    </row>
    <row r="16" spans="1:48" s="81" customFormat="1" ht="42.75" customHeight="1" x14ac:dyDescent="0.25">
      <c r="C16" s="77" t="s">
        <v>165</v>
      </c>
      <c r="D16" s="129" t="s">
        <v>166</v>
      </c>
      <c r="E16" s="78"/>
      <c r="F16" s="222">
        <f t="shared" ref="F16:F22" si="6">SUM(G16:P16)</f>
        <v>2309.8000000000002</v>
      </c>
      <c r="G16" s="161">
        <v>140</v>
      </c>
      <c r="H16" s="161">
        <f>200+110</f>
        <v>310</v>
      </c>
      <c r="I16" s="161">
        <v>200</v>
      </c>
      <c r="J16" s="161">
        <v>215</v>
      </c>
      <c r="K16" s="161">
        <v>200</v>
      </c>
      <c r="L16" s="161">
        <v>154.80000000000001</v>
      </c>
      <c r="M16" s="161">
        <f>170+30</f>
        <v>200</v>
      </c>
      <c r="N16" s="162">
        <f>140+250</f>
        <v>390</v>
      </c>
      <c r="O16" s="162">
        <v>500</v>
      </c>
      <c r="P16" s="163"/>
      <c r="Q16" s="124"/>
      <c r="R16" s="124"/>
      <c r="S16" s="97"/>
      <c r="T16" s="82"/>
    </row>
    <row r="17" spans="3:48" s="81" customFormat="1" ht="61.5" customHeight="1" x14ac:dyDescent="0.25">
      <c r="C17" s="77" t="s">
        <v>167</v>
      </c>
      <c r="D17" s="129" t="s">
        <v>168</v>
      </c>
      <c r="E17" s="78"/>
      <c r="F17" s="222">
        <f>SUM(G17:P17)</f>
        <v>650</v>
      </c>
      <c r="G17" s="161">
        <f>55+15</f>
        <v>70</v>
      </c>
      <c r="H17" s="161">
        <f>80+35</f>
        <v>115</v>
      </c>
      <c r="I17" s="161">
        <f>45+15</f>
        <v>60</v>
      </c>
      <c r="J17" s="161">
        <f>55+15</f>
        <v>70</v>
      </c>
      <c r="K17" s="161">
        <f>45+10</f>
        <v>55</v>
      </c>
      <c r="L17" s="161">
        <f>30+15</f>
        <v>45</v>
      </c>
      <c r="M17" s="161">
        <f>45+15</f>
        <v>60</v>
      </c>
      <c r="N17" s="162">
        <f>45+15</f>
        <v>60</v>
      </c>
      <c r="O17" s="162">
        <f>80+35</f>
        <v>115</v>
      </c>
      <c r="P17" s="163"/>
      <c r="Q17" s="124"/>
      <c r="R17" s="124"/>
      <c r="S17" s="97"/>
      <c r="T17" s="82"/>
    </row>
    <row r="18" spans="3:48" s="81" customFormat="1" ht="40.5" hidden="1" customHeight="1" x14ac:dyDescent="0.25">
      <c r="C18" s="77" t="s">
        <v>169</v>
      </c>
      <c r="D18" s="164" t="s">
        <v>170</v>
      </c>
      <c r="E18" s="78"/>
      <c r="F18" s="222">
        <f t="shared" si="6"/>
        <v>0</v>
      </c>
      <c r="G18" s="161"/>
      <c r="H18" s="161"/>
      <c r="I18" s="161"/>
      <c r="J18" s="161"/>
      <c r="K18" s="161"/>
      <c r="L18" s="161"/>
      <c r="M18" s="161"/>
      <c r="N18" s="162"/>
      <c r="O18" s="162"/>
      <c r="P18" s="163"/>
      <c r="Q18" s="124"/>
      <c r="R18" s="124"/>
      <c r="S18" s="97"/>
      <c r="T18" s="82"/>
    </row>
    <row r="19" spans="3:48" s="81" customFormat="1" ht="41.25" customHeight="1" x14ac:dyDescent="0.25">
      <c r="C19" s="77" t="s">
        <v>169</v>
      </c>
      <c r="D19" s="164" t="s">
        <v>179</v>
      </c>
      <c r="E19" s="78"/>
      <c r="F19" s="222">
        <f t="shared" si="6"/>
        <v>670</v>
      </c>
      <c r="G19" s="161">
        <v>150</v>
      </c>
      <c r="H19" s="161"/>
      <c r="I19" s="161"/>
      <c r="J19" s="161">
        <v>250</v>
      </c>
      <c r="K19" s="161"/>
      <c r="L19" s="161"/>
      <c r="M19" s="161">
        <v>120</v>
      </c>
      <c r="N19" s="162">
        <f>120-120</f>
        <v>0</v>
      </c>
      <c r="O19" s="162">
        <f>150</f>
        <v>150</v>
      </c>
      <c r="P19" s="163"/>
      <c r="Q19" s="124"/>
      <c r="R19" s="124"/>
      <c r="S19" s="97"/>
      <c r="T19" s="82"/>
    </row>
    <row r="20" spans="3:48" s="81" customFormat="1" ht="26.25" x14ac:dyDescent="0.25">
      <c r="C20" s="77" t="s">
        <v>171</v>
      </c>
      <c r="D20" s="130" t="s">
        <v>178</v>
      </c>
      <c r="E20" s="78"/>
      <c r="F20" s="222">
        <f t="shared" si="6"/>
        <v>370</v>
      </c>
      <c r="G20" s="156">
        <v>370</v>
      </c>
      <c r="H20" s="156"/>
      <c r="I20" s="156"/>
      <c r="J20" s="156"/>
      <c r="K20" s="156"/>
      <c r="L20" s="156"/>
      <c r="M20" s="156"/>
      <c r="N20" s="157"/>
      <c r="O20" s="157"/>
      <c r="P20" s="158"/>
      <c r="Q20" s="124"/>
      <c r="R20" s="124"/>
      <c r="S20" s="97"/>
      <c r="T20" s="82"/>
    </row>
    <row r="21" spans="3:48" s="81" customFormat="1" ht="15.75" hidden="1" x14ac:dyDescent="0.25">
      <c r="C21" s="77"/>
      <c r="D21" s="130"/>
      <c r="E21" s="78"/>
      <c r="F21" s="160">
        <f t="shared" si="6"/>
        <v>0</v>
      </c>
      <c r="G21" s="156"/>
      <c r="H21" s="156"/>
      <c r="I21" s="156"/>
      <c r="J21" s="156"/>
      <c r="K21" s="156"/>
      <c r="L21" s="156"/>
      <c r="M21" s="156"/>
      <c r="N21" s="157"/>
      <c r="O21" s="157"/>
      <c r="P21" s="158"/>
      <c r="Q21" s="124"/>
      <c r="R21" s="124"/>
      <c r="S21" s="97"/>
      <c r="T21" s="82"/>
    </row>
    <row r="22" spans="3:48" s="81" customFormat="1" ht="15.75" hidden="1" x14ac:dyDescent="0.25">
      <c r="C22" s="77" t="s">
        <v>139</v>
      </c>
      <c r="D22" s="129" t="s">
        <v>140</v>
      </c>
      <c r="E22" s="78"/>
      <c r="F22" s="160">
        <f t="shared" si="6"/>
        <v>0</v>
      </c>
      <c r="G22" s="156"/>
      <c r="H22" s="156"/>
      <c r="I22" s="156"/>
      <c r="J22" s="156"/>
      <c r="K22" s="156"/>
      <c r="L22" s="156"/>
      <c r="M22" s="156"/>
      <c r="N22" s="157"/>
      <c r="O22" s="157"/>
      <c r="P22" s="158"/>
      <c r="Q22" s="124"/>
      <c r="R22" s="124"/>
      <c r="S22" s="97"/>
      <c r="T22" s="82"/>
    </row>
    <row r="23" spans="3:48" s="114" customFormat="1" ht="27.75" customHeight="1" x14ac:dyDescent="0.2">
      <c r="C23" s="115"/>
      <c r="D23" s="115" t="s">
        <v>137</v>
      </c>
      <c r="E23" s="115"/>
      <c r="F23" s="187">
        <f>F7+F10</f>
        <v>49864.160970000004</v>
      </c>
      <c r="G23" s="116">
        <f t="shared" ref="G23:P23" si="7">G7+G10</f>
        <v>5575.2160000000003</v>
      </c>
      <c r="H23" s="116">
        <f t="shared" si="7"/>
        <v>5820.4535700000006</v>
      </c>
      <c r="I23" s="116">
        <f t="shared" si="7"/>
        <v>3566.1189999999997</v>
      </c>
      <c r="J23" s="116">
        <f t="shared" si="7"/>
        <v>5778.8220000000001</v>
      </c>
      <c r="K23" s="116">
        <f t="shared" si="7"/>
        <v>2962.2950000000001</v>
      </c>
      <c r="L23" s="116">
        <f t="shared" si="7"/>
        <v>3849.1456899999998</v>
      </c>
      <c r="M23" s="116">
        <f t="shared" si="7"/>
        <v>4946.2070000000003</v>
      </c>
      <c r="N23" s="116">
        <f t="shared" si="7"/>
        <v>4563.8887099999993</v>
      </c>
      <c r="O23" s="116">
        <f t="shared" si="7"/>
        <v>7366.2750000000005</v>
      </c>
      <c r="P23" s="116">
        <f t="shared" si="7"/>
        <v>5435.7389999999996</v>
      </c>
    </row>
    <row r="24" spans="3:48" x14ac:dyDescent="0.2">
      <c r="C24" s="100"/>
      <c r="D24" s="100"/>
      <c r="E24" s="100"/>
      <c r="F24" s="99">
        <v>49864.160969999997</v>
      </c>
      <c r="G24" s="99"/>
      <c r="H24" s="100"/>
      <c r="I24" s="100"/>
      <c r="J24" s="100"/>
      <c r="K24" s="100"/>
      <c r="L24" s="100"/>
      <c r="M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</row>
    <row r="25" spans="3:48" x14ac:dyDescent="0.2">
      <c r="F25" s="99">
        <f>F23-F24</f>
        <v>0</v>
      </c>
    </row>
    <row r="27" spans="3:48" x14ac:dyDescent="0.2">
      <c r="F27" s="99"/>
    </row>
  </sheetData>
  <mergeCells count="7">
    <mergeCell ref="K1:M1"/>
    <mergeCell ref="N1:P1"/>
    <mergeCell ref="D4:D5"/>
    <mergeCell ref="E4:E5"/>
    <mergeCell ref="F4:F5"/>
    <mergeCell ref="G4:P4"/>
    <mergeCell ref="C2:N2"/>
  </mergeCells>
  <pageMargins left="0" right="0" top="0.94488188976377963" bottom="0.15748031496062992" header="0" footer="0"/>
  <pageSetup paperSize="9" scale="6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3" customWidth="1"/>
    <col min="3" max="3" width="9.140625" style="25"/>
    <col min="4" max="4" width="14.42578125" style="26" hidden="1" customWidth="1"/>
    <col min="5" max="5" width="12.7109375" style="27" customWidth="1"/>
    <col min="6" max="6" width="11" style="27" customWidth="1"/>
  </cols>
  <sheetData>
    <row r="1" spans="1:10" s="3" customFormat="1" ht="12.75" customHeight="1" x14ac:dyDescent="0.25">
      <c r="A1" s="2"/>
      <c r="C1" s="4" t="s">
        <v>5</v>
      </c>
      <c r="D1" s="110"/>
      <c r="E1" s="288" t="s">
        <v>5</v>
      </c>
      <c r="F1" s="285"/>
    </row>
    <row r="2" spans="1:10" s="3" customFormat="1" ht="40.5" customHeight="1" x14ac:dyDescent="0.2">
      <c r="A2" s="2"/>
      <c r="D2" s="5"/>
      <c r="E2" s="289" t="s">
        <v>6</v>
      </c>
      <c r="F2" s="256"/>
    </row>
    <row r="3" spans="1:10" s="3" customFormat="1" ht="9" customHeight="1" x14ac:dyDescent="0.2">
      <c r="A3" s="2"/>
      <c r="B3" s="6"/>
      <c r="C3" s="6"/>
      <c r="D3" s="7"/>
      <c r="E3" s="7"/>
      <c r="F3" s="7"/>
    </row>
    <row r="4" spans="1:10" s="3" customFormat="1" ht="12.75" x14ac:dyDescent="0.2">
      <c r="A4" s="290" t="s">
        <v>7</v>
      </c>
      <c r="B4" s="291"/>
      <c r="C4" s="291"/>
      <c r="D4" s="292"/>
      <c r="E4" s="293"/>
      <c r="F4" s="293"/>
    </row>
    <row r="5" spans="1:10" s="3" customFormat="1" ht="27.75" customHeight="1" x14ac:dyDescent="0.2">
      <c r="A5" s="294" t="s">
        <v>8</v>
      </c>
      <c r="B5" s="295"/>
      <c r="C5" s="295"/>
      <c r="D5" s="295"/>
      <c r="E5" s="293"/>
      <c r="F5" s="293"/>
    </row>
    <row r="6" spans="1:10" s="3" customFormat="1" ht="18" customHeight="1" x14ac:dyDescent="0.2">
      <c r="A6" s="112"/>
      <c r="B6" s="113"/>
      <c r="C6" s="113"/>
      <c r="D6" s="113"/>
      <c r="E6" s="111"/>
      <c r="F6" s="105" t="s">
        <v>134</v>
      </c>
    </row>
    <row r="7" spans="1:10" s="11" customFormat="1" ht="41.25" customHeight="1" x14ac:dyDescent="0.2">
      <c r="A7" s="8" t="s">
        <v>1</v>
      </c>
      <c r="B7" s="296" t="s">
        <v>9</v>
      </c>
      <c r="C7" s="297"/>
      <c r="D7" s="9" t="s">
        <v>2</v>
      </c>
      <c r="E7" s="9" t="s">
        <v>10</v>
      </c>
      <c r="F7" s="9" t="s">
        <v>11</v>
      </c>
      <c r="G7" s="10"/>
      <c r="H7" s="10"/>
      <c r="I7" s="10"/>
      <c r="J7" s="10"/>
    </row>
    <row r="8" spans="1:10" s="11" customFormat="1" ht="18.75" customHeight="1" x14ac:dyDescent="0.2">
      <c r="A8" s="12" t="s">
        <v>12</v>
      </c>
      <c r="B8" s="298" t="s">
        <v>13</v>
      </c>
      <c r="C8" s="299"/>
      <c r="D8" s="13" t="e">
        <f>SUM(D9:D16)</f>
        <v>#REF!</v>
      </c>
      <c r="E8" s="13" t="e">
        <f t="shared" ref="E8:F8" si="0">SUM(E9:E16)</f>
        <v>#REF!</v>
      </c>
      <c r="F8" s="13" t="e">
        <f t="shared" si="0"/>
        <v>#REF!</v>
      </c>
      <c r="G8" s="117" t="e">
        <f>F8/$F$64*100</f>
        <v>#REF!</v>
      </c>
    </row>
    <row r="9" spans="1:10" s="11" customFormat="1" ht="25.5" x14ac:dyDescent="0.2">
      <c r="A9" s="14" t="s">
        <v>14</v>
      </c>
      <c r="B9" s="15" t="s">
        <v>15</v>
      </c>
      <c r="C9" s="16" t="s">
        <v>16</v>
      </c>
      <c r="D9" s="17" t="e">
        <f>#REF!</f>
        <v>#REF!</v>
      </c>
      <c r="E9" s="17" t="e">
        <f>#REF!</f>
        <v>#REF!</v>
      </c>
      <c r="F9" s="17" t="e">
        <f>#REF!</f>
        <v>#REF!</v>
      </c>
      <c r="G9" s="117" t="e">
        <f t="shared" ref="G9:G64" si="1">F9/$F$64*100</f>
        <v>#REF!</v>
      </c>
    </row>
    <row r="10" spans="1:10" s="11" customFormat="1" ht="25.5" x14ac:dyDescent="0.2">
      <c r="A10" s="14" t="s">
        <v>17</v>
      </c>
      <c r="B10" s="15" t="s">
        <v>15</v>
      </c>
      <c r="C10" s="16" t="s">
        <v>18</v>
      </c>
      <c r="D10" s="17" t="e">
        <f>#REF!</f>
        <v>#REF!</v>
      </c>
      <c r="E10" s="17" t="e">
        <f>#REF!</f>
        <v>#REF!</v>
      </c>
      <c r="F10" s="17" t="e">
        <f>#REF!</f>
        <v>#REF!</v>
      </c>
      <c r="G10" s="117" t="e">
        <f t="shared" si="1"/>
        <v>#REF!</v>
      </c>
    </row>
    <row r="11" spans="1:10" s="11" customFormat="1" ht="12.75" x14ac:dyDescent="0.2">
      <c r="A11" s="14" t="s">
        <v>19</v>
      </c>
      <c r="B11" s="15" t="s">
        <v>15</v>
      </c>
      <c r="C11" s="16" t="s">
        <v>20</v>
      </c>
      <c r="D11" s="17" t="e">
        <f>#REF!</f>
        <v>#REF!</v>
      </c>
      <c r="E11" s="17" t="e">
        <f>#REF!</f>
        <v>#REF!</v>
      </c>
      <c r="F11" s="17" t="e">
        <f>#REF!</f>
        <v>#REF!</v>
      </c>
      <c r="G11" s="117" t="e">
        <f t="shared" si="1"/>
        <v>#REF!</v>
      </c>
    </row>
    <row r="12" spans="1:10" s="11" customFormat="1" ht="12.75" x14ac:dyDescent="0.2">
      <c r="A12" s="14" t="s">
        <v>21</v>
      </c>
      <c r="B12" s="15" t="s">
        <v>15</v>
      </c>
      <c r="C12" s="16" t="s">
        <v>22</v>
      </c>
      <c r="D12" s="17" t="e">
        <f>#REF!</f>
        <v>#REF!</v>
      </c>
      <c r="E12" s="17" t="e">
        <f>#REF!</f>
        <v>#REF!</v>
      </c>
      <c r="F12" s="17" t="e">
        <f>#REF!</f>
        <v>#REF!</v>
      </c>
      <c r="G12" s="117" t="e">
        <f t="shared" si="1"/>
        <v>#REF!</v>
      </c>
    </row>
    <row r="13" spans="1:10" s="11" customFormat="1" ht="25.5" x14ac:dyDescent="0.2">
      <c r="A13" s="14" t="s">
        <v>23</v>
      </c>
      <c r="B13" s="15" t="s">
        <v>15</v>
      </c>
      <c r="C13" s="16" t="s">
        <v>24</v>
      </c>
      <c r="D13" s="17" t="e">
        <f>#REF!</f>
        <v>#REF!</v>
      </c>
      <c r="E13" s="17" t="e">
        <f>#REF!</f>
        <v>#REF!</v>
      </c>
      <c r="F13" s="17" t="e">
        <f>#REF!</f>
        <v>#REF!</v>
      </c>
      <c r="G13" s="117" t="e">
        <f t="shared" si="1"/>
        <v>#REF!</v>
      </c>
    </row>
    <row r="14" spans="1:10" s="11" customFormat="1" ht="12.75" x14ac:dyDescent="0.2">
      <c r="A14" s="14" t="s">
        <v>25</v>
      </c>
      <c r="B14" s="15" t="s">
        <v>15</v>
      </c>
      <c r="C14" s="16" t="s">
        <v>26</v>
      </c>
      <c r="D14" s="17" t="e">
        <f>#REF!</f>
        <v>#REF!</v>
      </c>
      <c r="E14" s="17" t="e">
        <f>#REF!</f>
        <v>#REF!</v>
      </c>
      <c r="F14" s="17" t="e">
        <f>#REF!</f>
        <v>#REF!</v>
      </c>
      <c r="G14" s="117" t="e">
        <f t="shared" si="1"/>
        <v>#REF!</v>
      </c>
    </row>
    <row r="15" spans="1:10" s="11" customFormat="1" ht="12.75" x14ac:dyDescent="0.2">
      <c r="A15" s="14" t="s">
        <v>27</v>
      </c>
      <c r="B15" s="15" t="s">
        <v>15</v>
      </c>
      <c r="C15" s="16" t="s">
        <v>28</v>
      </c>
      <c r="D15" s="17" t="e">
        <f>#REF!</f>
        <v>#REF!</v>
      </c>
      <c r="E15" s="17" t="e">
        <f>#REF!</f>
        <v>#REF!</v>
      </c>
      <c r="F15" s="17" t="e">
        <f>#REF!</f>
        <v>#REF!</v>
      </c>
      <c r="G15" s="117" t="e">
        <f t="shared" si="1"/>
        <v>#REF!</v>
      </c>
    </row>
    <row r="16" spans="1:10" s="11" customFormat="1" ht="12.75" x14ac:dyDescent="0.2">
      <c r="A16" s="18" t="s">
        <v>29</v>
      </c>
      <c r="B16" s="15" t="s">
        <v>15</v>
      </c>
      <c r="C16" s="16" t="s">
        <v>30</v>
      </c>
      <c r="D16" s="17" t="e">
        <f>#REF!</f>
        <v>#REF!</v>
      </c>
      <c r="E16" s="17" t="e">
        <f>#REF!</f>
        <v>#REF!</v>
      </c>
      <c r="F16" s="17" t="e">
        <f>#REF!</f>
        <v>#REF!</v>
      </c>
      <c r="G16" s="117" t="e">
        <f t="shared" si="1"/>
        <v>#REF!</v>
      </c>
    </row>
    <row r="17" spans="1:7" s="19" customFormat="1" ht="12.75" x14ac:dyDescent="0.2">
      <c r="A17" s="12" t="s">
        <v>31</v>
      </c>
      <c r="B17" s="298" t="s">
        <v>32</v>
      </c>
      <c r="C17" s="299"/>
      <c r="D17" s="13" t="e">
        <f>D18</f>
        <v>#REF!</v>
      </c>
      <c r="E17" s="13" t="e">
        <f t="shared" ref="E17:F17" si="2">E18</f>
        <v>#REF!</v>
      </c>
      <c r="F17" s="13" t="e">
        <f t="shared" si="2"/>
        <v>#REF!</v>
      </c>
      <c r="G17" s="117" t="e">
        <f t="shared" si="1"/>
        <v>#REF!</v>
      </c>
    </row>
    <row r="18" spans="1:7" s="11" customFormat="1" ht="12.75" x14ac:dyDescent="0.2">
      <c r="A18" s="14" t="s">
        <v>33</v>
      </c>
      <c r="B18" s="15" t="s">
        <v>16</v>
      </c>
      <c r="C18" s="16" t="s">
        <v>18</v>
      </c>
      <c r="D18" s="17" t="e">
        <f>#REF!</f>
        <v>#REF!</v>
      </c>
      <c r="E18" s="17" t="e">
        <f>#REF!</f>
        <v>#REF!</v>
      </c>
      <c r="F18" s="17" t="e">
        <f>#REF!</f>
        <v>#REF!</v>
      </c>
      <c r="G18" s="117" t="e">
        <f t="shared" si="1"/>
        <v>#REF!</v>
      </c>
    </row>
    <row r="19" spans="1:7" s="19" customFormat="1" ht="25.5" x14ac:dyDescent="0.2">
      <c r="A19" s="12" t="s">
        <v>34</v>
      </c>
      <c r="B19" s="298" t="s">
        <v>35</v>
      </c>
      <c r="C19" s="300"/>
      <c r="D19" s="13" t="e">
        <f>SUM(D21:D22)</f>
        <v>#REF!</v>
      </c>
      <c r="E19" s="13" t="e">
        <f t="shared" ref="E19:F19" si="3">SUM(E21:E22)</f>
        <v>#REF!</v>
      </c>
      <c r="F19" s="13" t="e">
        <f t="shared" si="3"/>
        <v>#REF!</v>
      </c>
      <c r="G19" s="117" t="e">
        <f t="shared" si="1"/>
        <v>#REF!</v>
      </c>
    </row>
    <row r="20" spans="1:7" s="11" customFormat="1" ht="12.75" hidden="1" x14ac:dyDescent="0.2">
      <c r="A20" s="14" t="s">
        <v>36</v>
      </c>
      <c r="B20" s="15" t="s">
        <v>18</v>
      </c>
      <c r="C20" s="16" t="s">
        <v>16</v>
      </c>
      <c r="D20" s="17" t="e">
        <f>'[1]прил 10 2016'!G650</f>
        <v>#REF!</v>
      </c>
      <c r="E20" s="17" t="e">
        <f>'[1]прил 10 2016'!H650</f>
        <v>#REF!</v>
      </c>
      <c r="F20" s="17" t="e">
        <f>'[1]прил 10 2016'!I650</f>
        <v>#REF!</v>
      </c>
      <c r="G20" s="117" t="e">
        <f t="shared" si="1"/>
        <v>#REF!</v>
      </c>
    </row>
    <row r="21" spans="1:7" s="11" customFormat="1" ht="38.25" x14ac:dyDescent="0.2">
      <c r="A21" s="14" t="s">
        <v>37</v>
      </c>
      <c r="B21" s="15" t="s">
        <v>18</v>
      </c>
      <c r="C21" s="16" t="s">
        <v>38</v>
      </c>
      <c r="D21" s="17" t="e">
        <f>#REF!</f>
        <v>#REF!</v>
      </c>
      <c r="E21" s="17" t="e">
        <f>#REF!</f>
        <v>#REF!</v>
      </c>
      <c r="F21" s="17" t="e">
        <f>#REF!</f>
        <v>#REF!</v>
      </c>
      <c r="G21" s="117" t="e">
        <f t="shared" si="1"/>
        <v>#REF!</v>
      </c>
    </row>
    <row r="22" spans="1:7" s="11" customFormat="1" ht="25.5" x14ac:dyDescent="0.2">
      <c r="A22" s="14" t="s">
        <v>39</v>
      </c>
      <c r="B22" s="15" t="s">
        <v>18</v>
      </c>
      <c r="C22" s="16" t="s">
        <v>40</v>
      </c>
      <c r="D22" s="17" t="e">
        <f>#REF!</f>
        <v>#REF!</v>
      </c>
      <c r="E22" s="17" t="e">
        <f>#REF!</f>
        <v>#REF!</v>
      </c>
      <c r="F22" s="17" t="e">
        <f>#REF!</f>
        <v>#REF!</v>
      </c>
      <c r="G22" s="117" t="e">
        <f t="shared" si="1"/>
        <v>#REF!</v>
      </c>
    </row>
    <row r="23" spans="1:7" s="19" customFormat="1" ht="12.75" x14ac:dyDescent="0.2">
      <c r="A23" s="12" t="s">
        <v>41</v>
      </c>
      <c r="B23" s="298" t="s">
        <v>42</v>
      </c>
      <c r="C23" s="300"/>
      <c r="D23" s="13" t="e">
        <f>SUM(D25:D27)</f>
        <v>#REF!</v>
      </c>
      <c r="E23" s="13" t="e">
        <f t="shared" ref="E23:F23" si="4">SUM(E25:E27)</f>
        <v>#REF!</v>
      </c>
      <c r="F23" s="13" t="e">
        <f t="shared" si="4"/>
        <v>#REF!</v>
      </c>
      <c r="G23" s="117" t="e">
        <f t="shared" si="1"/>
        <v>#REF!</v>
      </c>
    </row>
    <row r="24" spans="1:7" s="11" customFormat="1" ht="12.75" hidden="1" x14ac:dyDescent="0.2">
      <c r="A24" s="14" t="s">
        <v>43</v>
      </c>
      <c r="B24" s="15" t="s">
        <v>20</v>
      </c>
      <c r="C24" s="16" t="s">
        <v>15</v>
      </c>
      <c r="D24" s="17" t="e">
        <f>'[1]прил 10 2016'!G654</f>
        <v>#REF!</v>
      </c>
      <c r="E24" s="17" t="e">
        <f>'[1]прил 10 2016'!H654</f>
        <v>#REF!</v>
      </c>
      <c r="F24" s="17" t="e">
        <f>'[1]прил 10 2016'!I654</f>
        <v>#REF!</v>
      </c>
      <c r="G24" s="117" t="e">
        <f t="shared" si="1"/>
        <v>#REF!</v>
      </c>
    </row>
    <row r="25" spans="1:7" s="11" customFormat="1" ht="12.75" x14ac:dyDescent="0.2">
      <c r="A25" s="14" t="s">
        <v>44</v>
      </c>
      <c r="B25" s="15" t="s">
        <v>20</v>
      </c>
      <c r="C25" s="16" t="s">
        <v>22</v>
      </c>
      <c r="D25" s="17" t="e">
        <f>#REF!</f>
        <v>#REF!</v>
      </c>
      <c r="E25" s="17" t="e">
        <f>#REF!</f>
        <v>#REF!</v>
      </c>
      <c r="F25" s="17" t="e">
        <f>#REF!</f>
        <v>#REF!</v>
      </c>
      <c r="G25" s="117" t="e">
        <f t="shared" si="1"/>
        <v>#REF!</v>
      </c>
    </row>
    <row r="26" spans="1:7" s="11" customFormat="1" ht="12.75" x14ac:dyDescent="0.2">
      <c r="A26" s="14" t="s">
        <v>45</v>
      </c>
      <c r="B26" s="15" t="s">
        <v>20</v>
      </c>
      <c r="C26" s="16" t="s">
        <v>38</v>
      </c>
      <c r="D26" s="17" t="e">
        <f>#REF!</f>
        <v>#REF!</v>
      </c>
      <c r="E26" s="17" t="e">
        <f>#REF!</f>
        <v>#REF!</v>
      </c>
      <c r="F26" s="17" t="e">
        <f>#REF!</f>
        <v>#REF!</v>
      </c>
      <c r="G26" s="117" t="e">
        <f t="shared" si="1"/>
        <v>#REF!</v>
      </c>
    </row>
    <row r="27" spans="1:7" s="11" customFormat="1" ht="12.75" x14ac:dyDescent="0.2">
      <c r="A27" s="14" t="s">
        <v>46</v>
      </c>
      <c r="B27" s="15" t="s">
        <v>20</v>
      </c>
      <c r="C27" s="16" t="s">
        <v>47</v>
      </c>
      <c r="D27" s="17" t="e">
        <f>#REF!</f>
        <v>#REF!</v>
      </c>
      <c r="E27" s="17" t="e">
        <f>#REF!</f>
        <v>#REF!</v>
      </c>
      <c r="F27" s="17" t="e">
        <f>#REF!</f>
        <v>#REF!</v>
      </c>
      <c r="G27" s="117" t="e">
        <f t="shared" si="1"/>
        <v>#REF!</v>
      </c>
    </row>
    <row r="28" spans="1:7" s="19" customFormat="1" ht="12.75" x14ac:dyDescent="0.2">
      <c r="A28" s="12" t="s">
        <v>48</v>
      </c>
      <c r="B28" s="286" t="s">
        <v>49</v>
      </c>
      <c r="C28" s="287"/>
      <c r="D28" s="13" t="e">
        <f>SUM(D30:D31)</f>
        <v>#REF!</v>
      </c>
      <c r="E28" s="13" t="e">
        <f t="shared" ref="E28:F28" si="5">SUM(E30:E31)</f>
        <v>#REF!</v>
      </c>
      <c r="F28" s="13" t="e">
        <f t="shared" si="5"/>
        <v>#REF!</v>
      </c>
      <c r="G28" s="117" t="e">
        <f t="shared" si="1"/>
        <v>#REF!</v>
      </c>
    </row>
    <row r="29" spans="1:7" s="11" customFormat="1" ht="12.75" hidden="1" x14ac:dyDescent="0.2">
      <c r="A29" s="14" t="s">
        <v>50</v>
      </c>
      <c r="B29" s="15" t="s">
        <v>22</v>
      </c>
      <c r="C29" s="16" t="s">
        <v>15</v>
      </c>
      <c r="D29" s="17" t="e">
        <f>'[1]прил 10 2016'!G659</f>
        <v>#REF!</v>
      </c>
      <c r="E29" s="17" t="e">
        <f>'[1]прил 10 2016'!H659</f>
        <v>#REF!</v>
      </c>
      <c r="F29" s="17" t="e">
        <f>'[1]прил 10 2016'!I659</f>
        <v>#REF!</v>
      </c>
      <c r="G29" s="117" t="e">
        <f t="shared" si="1"/>
        <v>#REF!</v>
      </c>
    </row>
    <row r="30" spans="1:7" s="11" customFormat="1" ht="12.75" x14ac:dyDescent="0.2">
      <c r="A30" s="14" t="s">
        <v>51</v>
      </c>
      <c r="B30" s="15" t="s">
        <v>22</v>
      </c>
      <c r="C30" s="16" t="s">
        <v>16</v>
      </c>
      <c r="D30" s="17" t="e">
        <f>#REF!</f>
        <v>#REF!</v>
      </c>
      <c r="E30" s="17" t="e">
        <f>#REF!</f>
        <v>#REF!</v>
      </c>
      <c r="F30" s="17" t="e">
        <f>#REF!</f>
        <v>#REF!</v>
      </c>
      <c r="G30" s="117" t="e">
        <f t="shared" si="1"/>
        <v>#REF!</v>
      </c>
    </row>
    <row r="31" spans="1:7" s="11" customFormat="1" ht="12.75" x14ac:dyDescent="0.2">
      <c r="A31" s="14" t="s">
        <v>52</v>
      </c>
      <c r="B31" s="15" t="s">
        <v>22</v>
      </c>
      <c r="C31" s="16" t="s">
        <v>18</v>
      </c>
      <c r="D31" s="17" t="e">
        <f>#REF!</f>
        <v>#REF!</v>
      </c>
      <c r="E31" s="17" t="e">
        <f>#REF!</f>
        <v>#REF!</v>
      </c>
      <c r="F31" s="17" t="e">
        <f>#REF!</f>
        <v>#REF!</v>
      </c>
      <c r="G31" s="117" t="e">
        <f t="shared" si="1"/>
        <v>#REF!</v>
      </c>
    </row>
    <row r="32" spans="1:7" s="19" customFormat="1" ht="12.75" hidden="1" x14ac:dyDescent="0.2">
      <c r="A32" s="12" t="s">
        <v>53</v>
      </c>
      <c r="B32" s="286" t="s">
        <v>54</v>
      </c>
      <c r="C32" s="287"/>
      <c r="D32" s="17" t="e">
        <f>'[1]прил 10 2016'!G662</f>
        <v>#REF!</v>
      </c>
      <c r="E32" s="17" t="e">
        <f>'[1]прил 10 2016'!H662</f>
        <v>#REF!</v>
      </c>
      <c r="F32" s="17" t="e">
        <f>'[1]прил 10 2016'!I662</f>
        <v>#REF!</v>
      </c>
      <c r="G32" s="117" t="e">
        <f t="shared" si="1"/>
        <v>#REF!</v>
      </c>
    </row>
    <row r="33" spans="1:7" s="11" customFormat="1" ht="25.5" hidden="1" x14ac:dyDescent="0.2">
      <c r="A33" s="20" t="s">
        <v>55</v>
      </c>
      <c r="B33" s="15" t="s">
        <v>24</v>
      </c>
      <c r="C33" s="16" t="s">
        <v>18</v>
      </c>
      <c r="D33" s="17" t="e">
        <f>'[1]прил 10 2016'!G663</f>
        <v>#REF!</v>
      </c>
      <c r="E33" s="17" t="e">
        <f>'[1]прил 10 2016'!H663</f>
        <v>#REF!</v>
      </c>
      <c r="F33" s="17" t="e">
        <f>'[1]прил 10 2016'!I663</f>
        <v>#REF!</v>
      </c>
      <c r="G33" s="117" t="e">
        <f t="shared" si="1"/>
        <v>#REF!</v>
      </c>
    </row>
    <row r="34" spans="1:7" s="19" customFormat="1" ht="12.75" x14ac:dyDescent="0.2">
      <c r="A34" s="12" t="s">
        <v>56</v>
      </c>
      <c r="B34" s="286" t="s">
        <v>57</v>
      </c>
      <c r="C34" s="287"/>
      <c r="D34" s="13" t="e">
        <f>SUM(D35:D39)</f>
        <v>#REF!</v>
      </c>
      <c r="E34" s="13" t="e">
        <f t="shared" ref="E34:F34" si="6">SUM(E35:E39)</f>
        <v>#REF!</v>
      </c>
      <c r="F34" s="13" t="e">
        <f t="shared" si="6"/>
        <v>#REF!</v>
      </c>
      <c r="G34" s="117" t="e">
        <f t="shared" si="1"/>
        <v>#REF!</v>
      </c>
    </row>
    <row r="35" spans="1:7" s="11" customFormat="1" ht="12.75" x14ac:dyDescent="0.2">
      <c r="A35" s="14" t="s">
        <v>58</v>
      </c>
      <c r="B35" s="15" t="s">
        <v>26</v>
      </c>
      <c r="C35" s="16" t="s">
        <v>15</v>
      </c>
      <c r="D35" s="17" t="e">
        <f>#REF!</f>
        <v>#REF!</v>
      </c>
      <c r="E35" s="17" t="e">
        <f>#REF!</f>
        <v>#REF!</v>
      </c>
      <c r="F35" s="17" t="e">
        <f>#REF!</f>
        <v>#REF!</v>
      </c>
      <c r="G35" s="117" t="e">
        <f t="shared" si="1"/>
        <v>#REF!</v>
      </c>
    </row>
    <row r="36" spans="1:7" s="11" customFormat="1" ht="12.75" x14ac:dyDescent="0.2">
      <c r="A36" s="14" t="s">
        <v>59</v>
      </c>
      <c r="B36" s="15" t="s">
        <v>26</v>
      </c>
      <c r="C36" s="16" t="s">
        <v>16</v>
      </c>
      <c r="D36" s="17" t="e">
        <f>#REF!</f>
        <v>#REF!</v>
      </c>
      <c r="E36" s="17" t="e">
        <f>#REF!</f>
        <v>#REF!</v>
      </c>
      <c r="F36" s="17" t="e">
        <f>#REF!</f>
        <v>#REF!</v>
      </c>
      <c r="G36" s="117" t="e">
        <f t="shared" si="1"/>
        <v>#REF!</v>
      </c>
    </row>
    <row r="37" spans="1:7" s="11" customFormat="1" ht="25.5" x14ac:dyDescent="0.2">
      <c r="A37" s="14" t="s">
        <v>60</v>
      </c>
      <c r="B37" s="15" t="s">
        <v>26</v>
      </c>
      <c r="C37" s="16" t="s">
        <v>22</v>
      </c>
      <c r="D37" s="17" t="e">
        <f>#REF!</f>
        <v>#REF!</v>
      </c>
      <c r="E37" s="17" t="e">
        <f>#REF!</f>
        <v>#REF!</v>
      </c>
      <c r="F37" s="17" t="e">
        <f>#REF!</f>
        <v>#REF!</v>
      </c>
      <c r="G37" s="117" t="e">
        <f t="shared" si="1"/>
        <v>#REF!</v>
      </c>
    </row>
    <row r="38" spans="1:7" s="11" customFormat="1" ht="12.75" x14ac:dyDescent="0.2">
      <c r="A38" s="14" t="s">
        <v>61</v>
      </c>
      <c r="B38" s="15" t="s">
        <v>26</v>
      </c>
      <c r="C38" s="16" t="s">
        <v>26</v>
      </c>
      <c r="D38" s="17" t="e">
        <f>#REF!</f>
        <v>#REF!</v>
      </c>
      <c r="E38" s="17" t="e">
        <f>#REF!</f>
        <v>#REF!</v>
      </c>
      <c r="F38" s="17" t="e">
        <f>#REF!</f>
        <v>#REF!</v>
      </c>
      <c r="G38" s="117" t="e">
        <f t="shared" si="1"/>
        <v>#REF!</v>
      </c>
    </row>
    <row r="39" spans="1:7" s="11" customFormat="1" ht="12.75" x14ac:dyDescent="0.2">
      <c r="A39" s="14" t="s">
        <v>62</v>
      </c>
      <c r="B39" s="15" t="s">
        <v>26</v>
      </c>
      <c r="C39" s="16" t="s">
        <v>38</v>
      </c>
      <c r="D39" s="17" t="e">
        <f>#REF!</f>
        <v>#REF!</v>
      </c>
      <c r="E39" s="17" t="e">
        <f>#REF!</f>
        <v>#REF!</v>
      </c>
      <c r="F39" s="17" t="e">
        <f>#REF!</f>
        <v>#REF!</v>
      </c>
      <c r="G39" s="117" t="e">
        <f t="shared" si="1"/>
        <v>#REF!</v>
      </c>
    </row>
    <row r="40" spans="1:7" s="19" customFormat="1" ht="12.75" x14ac:dyDescent="0.2">
      <c r="A40" s="12" t="s">
        <v>63</v>
      </c>
      <c r="B40" s="286" t="s">
        <v>64</v>
      </c>
      <c r="C40" s="287"/>
      <c r="D40" s="13" t="e">
        <f>SUM(D41:D42)</f>
        <v>#REF!</v>
      </c>
      <c r="E40" s="13" t="e">
        <f t="shared" ref="E40:F40" si="7">SUM(E41:E42)</f>
        <v>#REF!</v>
      </c>
      <c r="F40" s="13" t="e">
        <f t="shared" si="7"/>
        <v>#REF!</v>
      </c>
      <c r="G40" s="117" t="e">
        <f t="shared" si="1"/>
        <v>#REF!</v>
      </c>
    </row>
    <row r="41" spans="1:7" s="11" customFormat="1" ht="12.75" x14ac:dyDescent="0.2">
      <c r="A41" s="14" t="s">
        <v>65</v>
      </c>
      <c r="B41" s="15" t="s">
        <v>66</v>
      </c>
      <c r="C41" s="16" t="s">
        <v>15</v>
      </c>
      <c r="D41" s="17" t="e">
        <f>#REF!</f>
        <v>#REF!</v>
      </c>
      <c r="E41" s="17" t="e">
        <f>#REF!</f>
        <v>#REF!</v>
      </c>
      <c r="F41" s="17" t="e">
        <f>#REF!</f>
        <v>#REF!</v>
      </c>
      <c r="G41" s="117" t="e">
        <f t="shared" si="1"/>
        <v>#REF!</v>
      </c>
    </row>
    <row r="42" spans="1:7" s="11" customFormat="1" ht="12.75" x14ac:dyDescent="0.2">
      <c r="A42" s="14" t="s">
        <v>67</v>
      </c>
      <c r="B42" s="15" t="s">
        <v>66</v>
      </c>
      <c r="C42" s="16" t="s">
        <v>20</v>
      </c>
      <c r="D42" s="17" t="e">
        <f>#REF!</f>
        <v>#REF!</v>
      </c>
      <c r="E42" s="17" t="e">
        <f>#REF!</f>
        <v>#REF!</v>
      </c>
      <c r="F42" s="17" t="e">
        <f>#REF!</f>
        <v>#REF!</v>
      </c>
      <c r="G42" s="117" t="e">
        <f t="shared" si="1"/>
        <v>#REF!</v>
      </c>
    </row>
    <row r="43" spans="1:7" s="19" customFormat="1" ht="12.75" x14ac:dyDescent="0.2">
      <c r="A43" s="12" t="s">
        <v>68</v>
      </c>
      <c r="B43" s="286" t="s">
        <v>69</v>
      </c>
      <c r="C43" s="287"/>
      <c r="D43" s="13" t="e">
        <f>D47</f>
        <v>#REF!</v>
      </c>
      <c r="E43" s="13" t="e">
        <f t="shared" ref="E43:F43" si="8">E47</f>
        <v>#REF!</v>
      </c>
      <c r="F43" s="13" t="e">
        <f t="shared" si="8"/>
        <v>#REF!</v>
      </c>
      <c r="G43" s="117" t="e">
        <f t="shared" si="1"/>
        <v>#REF!</v>
      </c>
    </row>
    <row r="44" spans="1:7" s="11" customFormat="1" ht="12.75" hidden="1" x14ac:dyDescent="0.2">
      <c r="A44" s="14" t="s">
        <v>70</v>
      </c>
      <c r="B44" s="15" t="s">
        <v>38</v>
      </c>
      <c r="C44" s="16" t="s">
        <v>15</v>
      </c>
      <c r="D44" s="17" t="e">
        <f>'[1]прил 10 2016'!G674</f>
        <v>#REF!</v>
      </c>
      <c r="E44" s="17" t="e">
        <f>'[1]прил 10 2016'!H674</f>
        <v>#REF!</v>
      </c>
      <c r="F44" s="17" t="e">
        <f>'[1]прил 10 2016'!I674</f>
        <v>#REF!</v>
      </c>
      <c r="G44" s="117" t="e">
        <f t="shared" si="1"/>
        <v>#REF!</v>
      </c>
    </row>
    <row r="45" spans="1:7" s="11" customFormat="1" ht="12.75" hidden="1" x14ac:dyDescent="0.2">
      <c r="A45" s="14" t="s">
        <v>71</v>
      </c>
      <c r="B45" s="15" t="s">
        <v>38</v>
      </c>
      <c r="C45" s="16" t="s">
        <v>16</v>
      </c>
      <c r="D45" s="17" t="e">
        <f>'[1]прил 10 2016'!G675</f>
        <v>#REF!</v>
      </c>
      <c r="E45" s="17" t="e">
        <f>'[1]прил 10 2016'!H675</f>
        <v>#REF!</v>
      </c>
      <c r="F45" s="17" t="e">
        <f>'[1]прил 10 2016'!I675</f>
        <v>#REF!</v>
      </c>
      <c r="G45" s="117" t="e">
        <f t="shared" si="1"/>
        <v>#REF!</v>
      </c>
    </row>
    <row r="46" spans="1:7" s="11" customFormat="1" ht="12.75" hidden="1" x14ac:dyDescent="0.2">
      <c r="A46" s="14" t="s">
        <v>72</v>
      </c>
      <c r="B46" s="15" t="s">
        <v>38</v>
      </c>
      <c r="C46" s="16" t="s">
        <v>20</v>
      </c>
      <c r="D46" s="17" t="e">
        <f>'[1]прил 10 2016'!G676</f>
        <v>#REF!</v>
      </c>
      <c r="E46" s="17" t="e">
        <f>'[1]прил 10 2016'!H676</f>
        <v>#REF!</v>
      </c>
      <c r="F46" s="17" t="e">
        <f>'[1]прил 10 2016'!I676</f>
        <v>#REF!</v>
      </c>
      <c r="G46" s="117" t="e">
        <f t="shared" si="1"/>
        <v>#REF!</v>
      </c>
    </row>
    <row r="47" spans="1:7" s="11" customFormat="1" ht="12.75" x14ac:dyDescent="0.2">
      <c r="A47" s="14" t="s">
        <v>73</v>
      </c>
      <c r="B47" s="15" t="s">
        <v>38</v>
      </c>
      <c r="C47" s="16" t="s">
        <v>38</v>
      </c>
      <c r="D47" s="17" t="e">
        <f>#REF!</f>
        <v>#REF!</v>
      </c>
      <c r="E47" s="17" t="e">
        <f>#REF!</f>
        <v>#REF!</v>
      </c>
      <c r="F47" s="17" t="e">
        <f>#REF!</f>
        <v>#REF!</v>
      </c>
      <c r="G47" s="117" t="e">
        <f t="shared" si="1"/>
        <v>#REF!</v>
      </c>
    </row>
    <row r="48" spans="1:7" s="19" customFormat="1" ht="12.75" x14ac:dyDescent="0.2">
      <c r="A48" s="12" t="s">
        <v>74</v>
      </c>
      <c r="B48" s="286" t="s">
        <v>75</v>
      </c>
      <c r="C48" s="287"/>
      <c r="D48" s="13" t="e">
        <f>SUM(D49:D53)</f>
        <v>#REF!</v>
      </c>
      <c r="E48" s="13" t="e">
        <f t="shared" ref="E48:F48" si="9">SUM(E49:E53)</f>
        <v>#REF!</v>
      </c>
      <c r="F48" s="13" t="e">
        <f t="shared" si="9"/>
        <v>#REF!</v>
      </c>
      <c r="G48" s="117" t="e">
        <f t="shared" si="1"/>
        <v>#REF!</v>
      </c>
    </row>
    <row r="49" spans="1:7" s="11" customFormat="1" ht="12.75" x14ac:dyDescent="0.2">
      <c r="A49" s="14" t="s">
        <v>76</v>
      </c>
      <c r="B49" s="15" t="s">
        <v>77</v>
      </c>
      <c r="C49" s="16" t="s">
        <v>15</v>
      </c>
      <c r="D49" s="17" t="e">
        <f>#REF!</f>
        <v>#REF!</v>
      </c>
      <c r="E49" s="17" t="e">
        <f>#REF!</f>
        <v>#REF!</v>
      </c>
      <c r="F49" s="17" t="e">
        <f>#REF!</f>
        <v>#REF!</v>
      </c>
      <c r="G49" s="117" t="e">
        <f t="shared" si="1"/>
        <v>#REF!</v>
      </c>
    </row>
    <row r="50" spans="1:7" s="11" customFormat="1" ht="12.75" hidden="1" x14ac:dyDescent="0.2">
      <c r="A50" s="14" t="s">
        <v>78</v>
      </c>
      <c r="B50" s="15" t="s">
        <v>77</v>
      </c>
      <c r="C50" s="16" t="s">
        <v>16</v>
      </c>
      <c r="D50" s="17" t="e">
        <f>#REF!</f>
        <v>#REF!</v>
      </c>
      <c r="E50" s="17" t="e">
        <f>#REF!</f>
        <v>#REF!</v>
      </c>
      <c r="F50" s="17" t="e">
        <f>#REF!</f>
        <v>#REF!</v>
      </c>
      <c r="G50" s="117" t="e">
        <f t="shared" si="1"/>
        <v>#REF!</v>
      </c>
    </row>
    <row r="51" spans="1:7" s="11" customFormat="1" ht="12.75" x14ac:dyDescent="0.2">
      <c r="A51" s="14" t="s">
        <v>79</v>
      </c>
      <c r="B51" s="15" t="s">
        <v>77</v>
      </c>
      <c r="C51" s="16" t="s">
        <v>18</v>
      </c>
      <c r="D51" s="17" t="e">
        <f>#REF!</f>
        <v>#REF!</v>
      </c>
      <c r="E51" s="17" t="e">
        <f>#REF!</f>
        <v>#REF!</v>
      </c>
      <c r="F51" s="17" t="e">
        <f>#REF!</f>
        <v>#REF!</v>
      </c>
      <c r="G51" s="117" t="e">
        <f t="shared" si="1"/>
        <v>#REF!</v>
      </c>
    </row>
    <row r="52" spans="1:7" s="11" customFormat="1" ht="12.75" x14ac:dyDescent="0.2">
      <c r="A52" s="14" t="s">
        <v>80</v>
      </c>
      <c r="B52" s="15" t="s">
        <v>77</v>
      </c>
      <c r="C52" s="16" t="s">
        <v>20</v>
      </c>
      <c r="D52" s="17" t="e">
        <f>#REF!</f>
        <v>#REF!</v>
      </c>
      <c r="E52" s="17" t="e">
        <f>#REF!</f>
        <v>#REF!</v>
      </c>
      <c r="F52" s="17" t="e">
        <f>#REF!</f>
        <v>#REF!</v>
      </c>
      <c r="G52" s="117" t="e">
        <f t="shared" si="1"/>
        <v>#REF!</v>
      </c>
    </row>
    <row r="53" spans="1:7" s="11" customFormat="1" ht="12.75" x14ac:dyDescent="0.2">
      <c r="A53" s="14" t="s">
        <v>81</v>
      </c>
      <c r="B53" s="15" t="s">
        <v>77</v>
      </c>
      <c r="C53" s="16" t="s">
        <v>24</v>
      </c>
      <c r="D53" s="17" t="e">
        <f>#REF!</f>
        <v>#REF!</v>
      </c>
      <c r="E53" s="17" t="e">
        <f>#REF!</f>
        <v>#REF!</v>
      </c>
      <c r="F53" s="17" t="e">
        <f>#REF!</f>
        <v>#REF!</v>
      </c>
      <c r="G53" s="117" t="e">
        <f t="shared" si="1"/>
        <v>#REF!</v>
      </c>
    </row>
    <row r="54" spans="1:7" s="19" customFormat="1" ht="12.75" x14ac:dyDescent="0.2">
      <c r="A54" s="12" t="s">
        <v>82</v>
      </c>
      <c r="B54" s="286" t="s">
        <v>83</v>
      </c>
      <c r="C54" s="287"/>
      <c r="D54" s="13" t="e">
        <f>D55</f>
        <v>#REF!</v>
      </c>
      <c r="E54" s="13" t="e">
        <f t="shared" ref="E54:F54" si="10">E55</f>
        <v>#REF!</v>
      </c>
      <c r="F54" s="13" t="e">
        <f t="shared" si="10"/>
        <v>#REF!</v>
      </c>
      <c r="G54" s="117" t="e">
        <f t="shared" si="1"/>
        <v>#REF!</v>
      </c>
    </row>
    <row r="55" spans="1:7" s="11" customFormat="1" ht="12.75" x14ac:dyDescent="0.2">
      <c r="A55" s="14" t="s">
        <v>84</v>
      </c>
      <c r="B55" s="15" t="s">
        <v>28</v>
      </c>
      <c r="C55" s="16" t="s">
        <v>15</v>
      </c>
      <c r="D55" s="17" t="e">
        <f>#REF!</f>
        <v>#REF!</v>
      </c>
      <c r="E55" s="17" t="e">
        <f>#REF!</f>
        <v>#REF!</v>
      </c>
      <c r="F55" s="17" t="e">
        <f>#REF!</f>
        <v>#REF!</v>
      </c>
      <c r="G55" s="117" t="e">
        <f t="shared" si="1"/>
        <v>#REF!</v>
      </c>
    </row>
    <row r="56" spans="1:7" s="19" customFormat="1" ht="12.75" x14ac:dyDescent="0.2">
      <c r="A56" s="12" t="s">
        <v>85</v>
      </c>
      <c r="B56" s="286" t="s">
        <v>86</v>
      </c>
      <c r="C56" s="287"/>
      <c r="D56" s="13" t="e">
        <f>D57</f>
        <v>#REF!</v>
      </c>
      <c r="E56" s="13" t="e">
        <f t="shared" ref="E56:F56" si="11">E57</f>
        <v>#REF!</v>
      </c>
      <c r="F56" s="13" t="e">
        <f t="shared" si="11"/>
        <v>#REF!</v>
      </c>
      <c r="G56" s="117" t="e">
        <f t="shared" si="1"/>
        <v>#REF!</v>
      </c>
    </row>
    <row r="57" spans="1:7" s="11" customFormat="1" ht="12.75" x14ac:dyDescent="0.2">
      <c r="A57" s="14" t="s">
        <v>87</v>
      </c>
      <c r="B57" s="15" t="s">
        <v>47</v>
      </c>
      <c r="C57" s="16" t="s">
        <v>16</v>
      </c>
      <c r="D57" s="17" t="e">
        <f>#REF!</f>
        <v>#REF!</v>
      </c>
      <c r="E57" s="17" t="e">
        <f>#REF!</f>
        <v>#REF!</v>
      </c>
      <c r="F57" s="17" t="e">
        <f>#REF!</f>
        <v>#REF!</v>
      </c>
      <c r="G57" s="117" t="e">
        <f t="shared" si="1"/>
        <v>#REF!</v>
      </c>
    </row>
    <row r="58" spans="1:7" s="19" customFormat="1" ht="25.5" x14ac:dyDescent="0.2">
      <c r="A58" s="12" t="s">
        <v>88</v>
      </c>
      <c r="B58" s="286" t="s">
        <v>89</v>
      </c>
      <c r="C58" s="287"/>
      <c r="D58" s="13" t="e">
        <f>SUM(D59)</f>
        <v>#REF!</v>
      </c>
      <c r="E58" s="13" t="e">
        <f t="shared" ref="E58:F58" si="12">SUM(E59)</f>
        <v>#REF!</v>
      </c>
      <c r="F58" s="13" t="e">
        <f t="shared" si="12"/>
        <v>#REF!</v>
      </c>
      <c r="G58" s="117" t="e">
        <f t="shared" si="1"/>
        <v>#REF!</v>
      </c>
    </row>
    <row r="59" spans="1:7" s="11" customFormat="1" ht="25.5" x14ac:dyDescent="0.2">
      <c r="A59" s="14" t="s">
        <v>90</v>
      </c>
      <c r="B59" s="15" t="s">
        <v>30</v>
      </c>
      <c r="C59" s="16" t="s">
        <v>15</v>
      </c>
      <c r="D59" s="17" t="e">
        <f>#REF!</f>
        <v>#REF!</v>
      </c>
      <c r="E59" s="17" t="e">
        <f>#REF!</f>
        <v>#REF!</v>
      </c>
      <c r="F59" s="17" t="e">
        <f>#REF!</f>
        <v>#REF!</v>
      </c>
      <c r="G59" s="117" t="e">
        <f t="shared" si="1"/>
        <v>#REF!</v>
      </c>
    </row>
    <row r="60" spans="1:7" s="19" customFormat="1" ht="25.5" x14ac:dyDescent="0.2">
      <c r="A60" s="12" t="s">
        <v>91</v>
      </c>
      <c r="B60" s="286" t="s">
        <v>92</v>
      </c>
      <c r="C60" s="287"/>
      <c r="D60" s="13" t="e">
        <f>SUM(D61:D62)</f>
        <v>#REF!</v>
      </c>
      <c r="E60" s="13" t="e">
        <f t="shared" ref="E60:F60" si="13">SUM(E61:E62)</f>
        <v>#REF!</v>
      </c>
      <c r="F60" s="13" t="e">
        <f t="shared" si="13"/>
        <v>#REF!</v>
      </c>
      <c r="G60" s="117" t="e">
        <f t="shared" si="1"/>
        <v>#REF!</v>
      </c>
    </row>
    <row r="61" spans="1:7" s="11" customFormat="1" ht="25.5" x14ac:dyDescent="0.2">
      <c r="A61" s="14" t="s">
        <v>93</v>
      </c>
      <c r="B61" s="15" t="s">
        <v>40</v>
      </c>
      <c r="C61" s="16" t="s">
        <v>15</v>
      </c>
      <c r="D61" s="17" t="e">
        <f>#REF!</f>
        <v>#REF!</v>
      </c>
      <c r="E61" s="17" t="e">
        <f>#REF!</f>
        <v>#REF!</v>
      </c>
      <c r="F61" s="17" t="e">
        <f>#REF!</f>
        <v>#REF!</v>
      </c>
      <c r="G61" s="117" t="e">
        <f t="shared" si="1"/>
        <v>#REF!</v>
      </c>
    </row>
    <row r="62" spans="1:7" s="11" customFormat="1" ht="38.25" x14ac:dyDescent="0.2">
      <c r="A62" s="14" t="s">
        <v>94</v>
      </c>
      <c r="B62" s="15" t="s">
        <v>40</v>
      </c>
      <c r="C62" s="16" t="s">
        <v>18</v>
      </c>
      <c r="D62" s="17" t="e">
        <f>#REF!</f>
        <v>#REF!</v>
      </c>
      <c r="E62" s="17" t="e">
        <f>#REF!</f>
        <v>#REF!</v>
      </c>
      <c r="F62" s="17" t="e">
        <f>#REF!</f>
        <v>#REF!</v>
      </c>
      <c r="G62" s="117" t="e">
        <f t="shared" si="1"/>
        <v>#REF!</v>
      </c>
    </row>
    <row r="63" spans="1:7" s="19" customFormat="1" ht="12.75" x14ac:dyDescent="0.2">
      <c r="A63" s="12" t="s">
        <v>95</v>
      </c>
      <c r="B63" s="21" t="s">
        <v>96</v>
      </c>
      <c r="C63" s="22" t="s">
        <v>96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17" t="e">
        <f t="shared" si="1"/>
        <v>#REF!</v>
      </c>
    </row>
    <row r="64" spans="1:7" s="19" customFormat="1" ht="12.75" x14ac:dyDescent="0.2">
      <c r="A64" s="12" t="s">
        <v>97</v>
      </c>
      <c r="B64" s="21"/>
      <c r="C64" s="22"/>
      <c r="D64" s="13" t="e">
        <f>D8+D17+D19+D23+D28+D34+D40+D43+D48+D54+D56+D58+D60+D63</f>
        <v>#REF!</v>
      </c>
      <c r="E64" s="13" t="e">
        <f t="shared" ref="E64" si="14">E8+E17+E19+E23+E28+E34+E40+E43+E48+E54+E56+E58+E60+E63</f>
        <v>#REF!</v>
      </c>
      <c r="F64" s="13" t="e">
        <f>F8+F17+F19+F23+F28+F34+F40+F43+F48+F54+F56+F58+F60+F63</f>
        <v>#REF!</v>
      </c>
      <c r="G64" s="117" t="e">
        <f t="shared" si="1"/>
        <v>#REF!</v>
      </c>
    </row>
    <row r="65" spans="1:6" s="11" customFormat="1" ht="12.75" x14ac:dyDescent="0.2">
      <c r="A65" s="3"/>
      <c r="C65" s="23"/>
      <c r="D65" s="29">
        <v>349437.18</v>
      </c>
      <c r="E65" s="30">
        <v>41321.870000000003</v>
      </c>
      <c r="F65" s="30">
        <v>390759.05</v>
      </c>
    </row>
    <row r="66" spans="1:6" s="11" customFormat="1" ht="12.75" x14ac:dyDescent="0.2">
      <c r="A66" s="3"/>
      <c r="C66" s="23"/>
      <c r="D66" s="24"/>
      <c r="E66" s="10"/>
      <c r="F66" s="10" t="e">
        <f>F64-F65</f>
        <v>#REF!</v>
      </c>
    </row>
    <row r="67" spans="1:6" s="11" customFormat="1" ht="12.75" x14ac:dyDescent="0.2">
      <c r="A67" s="3"/>
      <c r="C67" s="23"/>
      <c r="D67" s="24"/>
      <c r="E67" s="10"/>
      <c r="F67" s="10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8 публ об 2018г</vt:lpstr>
      <vt:lpstr>прил 18-БИ (2018г)</vt:lpstr>
      <vt:lpstr>прил 20 дор фонд</vt:lpstr>
      <vt:lpstr>22 СП-2018</vt:lpstr>
      <vt:lpstr>Лист1</vt:lpstr>
      <vt:lpstr>8 Разд подр (2)</vt:lpstr>
      <vt:lpstr>Лист2</vt:lpstr>
      <vt:lpstr>'22 СП-2018'!Область_печати</vt:lpstr>
      <vt:lpstr>'8 публ об 2018г'!Область_печати</vt:lpstr>
      <vt:lpstr>'8 Разд подр (2)'!Область_печати</vt:lpstr>
      <vt:lpstr>'прил 18-БИ (2018г)'!Область_печати</vt:lpstr>
      <vt:lpstr>'прил 20 дор фонд'!Область_печати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2018-10-31T04:05:13Z</dcterms:modified>
</cp:coreProperties>
</file>